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C:\Users\GPOH\Downloads\"/>
    </mc:Choice>
  </mc:AlternateContent>
  <bookViews>
    <workbookView xWindow="0" yWindow="0" windowWidth="24000" windowHeight="9735"/>
  </bookViews>
  <sheets>
    <sheet name="Objednávka" sheetId="35" r:id="rId1"/>
    <sheet name="Objednávka TS PS" sheetId="38" r:id="rId2"/>
    <sheet name="Celková spotreba" sheetId="30" r:id="rId3"/>
    <sheet name="Tabuľka mesačných odberov" sheetId="34" r:id="rId4"/>
  </sheets>
  <definedNames>
    <definedName name="_xlnm.Print_Area" localSheetId="0">Objednávka!$A$1:$I$110</definedName>
    <definedName name="_xlnm.Print_Area" localSheetId="1">'Objednávka TS PS'!$A$1:$I$100</definedName>
    <definedName name="_xlnm.Print_Area" localSheetId="3">'Tabuľka mesačných odberov'!$A$1:$L$44</definedName>
  </definedNames>
  <calcPr calcId="152511"/>
</workbook>
</file>

<file path=xl/calcChain.xml><?xml version="1.0" encoding="utf-8"?>
<calcChain xmlns="http://schemas.openxmlformats.org/spreadsheetml/2006/main">
  <c r="B32" i="35" l="1"/>
  <c r="B31" i="35"/>
  <c r="B30" i="35"/>
  <c r="R1" i="38"/>
  <c r="Q20" i="35"/>
  <c r="F29" i="35"/>
  <c r="E33" i="35"/>
  <c r="AI29" i="30"/>
  <c r="AH29" i="30"/>
  <c r="AG29" i="30"/>
  <c r="AF29" i="30"/>
  <c r="AE29" i="30"/>
  <c r="AD29" i="30"/>
  <c r="AJ28" i="30"/>
  <c r="AJ27" i="30"/>
  <c r="AJ26" i="30"/>
  <c r="AJ25" i="30"/>
  <c r="AJ24" i="30"/>
  <c r="AJ23" i="30"/>
  <c r="AJ22" i="30"/>
  <c r="AJ21" i="30"/>
  <c r="AJ20" i="30"/>
  <c r="AJ19" i="30"/>
  <c r="J56" i="34"/>
  <c r="H56" i="34"/>
  <c r="F56" i="34"/>
  <c r="D56" i="34"/>
  <c r="B56" i="34"/>
  <c r="C55" i="34"/>
  <c r="C53" i="34"/>
  <c r="K52" i="34"/>
  <c r="C52" i="34"/>
  <c r="C51" i="34"/>
  <c r="C49" i="34"/>
  <c r="K48" i="34"/>
  <c r="C48" i="34"/>
  <c r="C47" i="34"/>
  <c r="C45" i="34"/>
  <c r="K44" i="34"/>
  <c r="K56" i="34" s="1"/>
  <c r="L37" i="38"/>
  <c r="K37" i="38"/>
  <c r="K36" i="38"/>
  <c r="G43" i="38"/>
  <c r="M39" i="38"/>
  <c r="N38" i="38"/>
  <c r="L38" i="38"/>
  <c r="K38" i="38"/>
  <c r="N37" i="38"/>
  <c r="N36" i="38"/>
  <c r="F40" i="38"/>
  <c r="L36" i="38"/>
  <c r="N34" i="38"/>
  <c r="L34" i="38"/>
  <c r="K34" i="38"/>
  <c r="N33" i="38"/>
  <c r="L33" i="38"/>
  <c r="K33" i="38"/>
  <c r="G33" i="38"/>
  <c r="H33" i="38" s="1"/>
  <c r="N32" i="38"/>
  <c r="F33" i="38"/>
  <c r="L32" i="38"/>
  <c r="K32" i="38"/>
  <c r="N31" i="38"/>
  <c r="L31" i="38"/>
  <c r="K31" i="38"/>
  <c r="N30" i="38"/>
  <c r="F38" i="38"/>
  <c r="G38" i="38"/>
  <c r="H38" i="38"/>
  <c r="L30" i="38"/>
  <c r="K30" i="38"/>
  <c r="G30" i="38"/>
  <c r="F30" i="38"/>
  <c r="N29" i="38"/>
  <c r="L29" i="38"/>
  <c r="K29" i="38"/>
  <c r="N28" i="38"/>
  <c r="L28" i="38"/>
  <c r="K28" i="38"/>
  <c r="N27" i="38"/>
  <c r="L27" i="38"/>
  <c r="K27" i="38"/>
  <c r="L22" i="38"/>
  <c r="L23" i="38" s="1"/>
  <c r="R1" i="35"/>
  <c r="F46" i="35" s="1"/>
  <c r="G46" i="35" s="1"/>
  <c r="F42" i="35"/>
  <c r="G42" i="35"/>
  <c r="H42" i="35" s="1"/>
  <c r="AO29" i="30"/>
  <c r="E35" i="35"/>
  <c r="G54" i="35"/>
  <c r="G41" i="35"/>
  <c r="F41" i="35"/>
  <c r="M37" i="35"/>
  <c r="N35" i="35"/>
  <c r="F49" i="35" s="1"/>
  <c r="G49" i="35" s="1"/>
  <c r="H49" i="35" s="1"/>
  <c r="L35" i="35"/>
  <c r="N34" i="35"/>
  <c r="L34" i="35"/>
  <c r="N33" i="35"/>
  <c r="L33" i="35"/>
  <c r="K33" i="35"/>
  <c r="N31" i="35"/>
  <c r="L31" i="35"/>
  <c r="K31" i="35"/>
  <c r="N30" i="35"/>
  <c r="L30" i="35"/>
  <c r="K30" i="35"/>
  <c r="N29" i="35"/>
  <c r="N37" i="35" s="1"/>
  <c r="L29" i="35"/>
  <c r="K29" i="35"/>
  <c r="N28" i="35"/>
  <c r="F43" i="35" s="1"/>
  <c r="G43" i="35" s="1"/>
  <c r="L28" i="35"/>
  <c r="K28" i="35"/>
  <c r="N27" i="35"/>
  <c r="L27" i="35"/>
  <c r="K27" i="35"/>
  <c r="J42" i="34"/>
  <c r="K55" i="34" s="1"/>
  <c r="K54" i="34"/>
  <c r="H42" i="34"/>
  <c r="I39" i="34" s="1"/>
  <c r="F42" i="34"/>
  <c r="G46" i="34" s="1"/>
  <c r="G52" i="34"/>
  <c r="D42" i="34"/>
  <c r="E51" i="34" s="1"/>
  <c r="E55" i="34"/>
  <c r="E38" i="34"/>
  <c r="B42" i="34"/>
  <c r="C54" i="34"/>
  <c r="K41" i="34"/>
  <c r="G41" i="34"/>
  <c r="C41" i="34"/>
  <c r="C40" i="34"/>
  <c r="K39" i="34"/>
  <c r="G39" i="34"/>
  <c r="C39" i="34"/>
  <c r="K38" i="34"/>
  <c r="G38" i="34"/>
  <c r="C38" i="34"/>
  <c r="C37" i="34"/>
  <c r="C36" i="34"/>
  <c r="C35" i="34"/>
  <c r="K34" i="34"/>
  <c r="C34" i="34"/>
  <c r="K33" i="34"/>
  <c r="G33" i="34"/>
  <c r="C33" i="34"/>
  <c r="C32" i="34"/>
  <c r="K31" i="34"/>
  <c r="G31" i="34"/>
  <c r="C31" i="34"/>
  <c r="K30" i="34"/>
  <c r="K42" i="34"/>
  <c r="C30" i="34"/>
  <c r="C42" i="34" s="1"/>
  <c r="J28" i="34"/>
  <c r="K20" i="34" s="1"/>
  <c r="K27" i="34"/>
  <c r="H28" i="34"/>
  <c r="F28" i="34"/>
  <c r="G17" i="34"/>
  <c r="G25" i="34"/>
  <c r="D28" i="34"/>
  <c r="B28" i="34"/>
  <c r="C26" i="34"/>
  <c r="C27" i="34"/>
  <c r="I27" i="34"/>
  <c r="G26" i="34"/>
  <c r="C24" i="34"/>
  <c r="I23" i="34"/>
  <c r="C20" i="34"/>
  <c r="I17" i="34"/>
  <c r="C16" i="34"/>
  <c r="C28" i="34"/>
  <c r="U29" i="30"/>
  <c r="T29" i="30"/>
  <c r="S29" i="30"/>
  <c r="R29" i="30"/>
  <c r="Q29" i="30"/>
  <c r="P29" i="30"/>
  <c r="V28" i="30"/>
  <c r="V27" i="30"/>
  <c r="V26" i="30"/>
  <c r="V25" i="30"/>
  <c r="V24" i="30"/>
  <c r="V23" i="30"/>
  <c r="V22" i="30"/>
  <c r="V29" i="30" s="1"/>
  <c r="V21" i="30"/>
  <c r="V20" i="30"/>
  <c r="V19" i="30"/>
  <c r="AB29" i="30"/>
  <c r="AA29" i="30"/>
  <c r="Z29" i="30"/>
  <c r="Y29" i="30"/>
  <c r="X29" i="30"/>
  <c r="W29" i="30"/>
  <c r="N29" i="30"/>
  <c r="M29" i="30"/>
  <c r="L29" i="30"/>
  <c r="K29" i="30"/>
  <c r="J29" i="30"/>
  <c r="I29" i="30"/>
  <c r="AC28" i="30"/>
  <c r="O28" i="30"/>
  <c r="AC27" i="30"/>
  <c r="O27" i="30"/>
  <c r="AC26" i="30"/>
  <c r="O26" i="30"/>
  <c r="AC25" i="30"/>
  <c r="O25" i="30"/>
  <c r="AC24" i="30"/>
  <c r="O24" i="30"/>
  <c r="AC23" i="30"/>
  <c r="O23" i="30"/>
  <c r="AC22" i="30"/>
  <c r="O22" i="30"/>
  <c r="AC21" i="30"/>
  <c r="O21" i="30"/>
  <c r="AC20" i="30"/>
  <c r="O20" i="30"/>
  <c r="AC19" i="30"/>
  <c r="AC29" i="30" s="1"/>
  <c r="O19" i="30"/>
  <c r="O29" i="30" s="1"/>
  <c r="C17" i="34"/>
  <c r="K17" i="34"/>
  <c r="C21" i="34"/>
  <c r="G23" i="34"/>
  <c r="C25" i="34"/>
  <c r="K25" i="34"/>
  <c r="E32" i="34"/>
  <c r="C18" i="34"/>
  <c r="C22" i="34"/>
  <c r="K22" i="34"/>
  <c r="G24" i="34"/>
  <c r="E33" i="34"/>
  <c r="G21" i="34"/>
  <c r="C23" i="34"/>
  <c r="G20" i="34"/>
  <c r="G16" i="34"/>
  <c r="G28" i="34" s="1"/>
  <c r="G22" i="34"/>
  <c r="E25" i="34"/>
  <c r="G36" i="34"/>
  <c r="G18" i="34"/>
  <c r="E23" i="34"/>
  <c r="G32" i="34"/>
  <c r="F31" i="38"/>
  <c r="G31" i="38" s="1"/>
  <c r="F32" i="38"/>
  <c r="G32" i="38"/>
  <c r="G47" i="38" s="1"/>
  <c r="H47" i="38" s="1"/>
  <c r="G40" i="38"/>
  <c r="H40" i="38" s="1"/>
  <c r="F39" i="38"/>
  <c r="G39" i="38"/>
  <c r="H39" i="38"/>
  <c r="F34" i="38"/>
  <c r="G34" i="38"/>
  <c r="H34" i="38"/>
  <c r="F35" i="38"/>
  <c r="G35" i="38"/>
  <c r="F37" i="38"/>
  <c r="G37" i="38"/>
  <c r="H37" i="38"/>
  <c r="L22" i="35"/>
  <c r="L23" i="35" s="1"/>
  <c r="H46" i="35"/>
  <c r="H32" i="38"/>
  <c r="F45" i="35"/>
  <c r="G45" i="35" s="1"/>
  <c r="H45" i="35" s="1"/>
  <c r="I44" i="34"/>
  <c r="I56" i="34" s="1"/>
  <c r="E47" i="34"/>
  <c r="I48" i="34"/>
  <c r="I49" i="34"/>
  <c r="H31" i="38"/>
  <c r="E53" i="34"/>
  <c r="E45" i="34"/>
  <c r="E39" i="34"/>
  <c r="E35" i="34"/>
  <c r="E36" i="34"/>
  <c r="E34" i="34"/>
  <c r="E52" i="34"/>
  <c r="E37" i="34"/>
  <c r="E30" i="34"/>
  <c r="E42" i="34"/>
  <c r="I47" i="34"/>
  <c r="I50" i="34"/>
  <c r="I36" i="34"/>
  <c r="I33" i="34"/>
  <c r="E41" i="34"/>
  <c r="E40" i="34"/>
  <c r="E16" i="34"/>
  <c r="E28" i="34"/>
  <c r="E46" i="34"/>
  <c r="E54" i="34"/>
  <c r="K24" i="34"/>
  <c r="K16" i="34"/>
  <c r="K28" i="34" s="1"/>
  <c r="K21" i="34"/>
  <c r="K18" i="34"/>
  <c r="K23" i="34"/>
  <c r="K26" i="34"/>
  <c r="K19" i="34"/>
  <c r="E44" i="34"/>
  <c r="E56" i="34" s="1"/>
  <c r="K45" i="34"/>
  <c r="K49" i="34"/>
  <c r="K53" i="34"/>
  <c r="G19" i="34"/>
  <c r="G27" i="34"/>
  <c r="C19" i="34"/>
  <c r="K32" i="34"/>
  <c r="K40" i="34"/>
  <c r="C44" i="34"/>
  <c r="C56" i="34"/>
  <c r="C46" i="34"/>
  <c r="K46" i="34"/>
  <c r="G48" i="34"/>
  <c r="C50" i="34"/>
  <c r="B49" i="35"/>
  <c r="K35" i="35"/>
  <c r="H35" i="38"/>
  <c r="G58" i="35"/>
  <c r="H58" i="35" s="1"/>
  <c r="F47" i="35"/>
  <c r="G47" i="35" s="1"/>
  <c r="H47" i="35" s="1"/>
  <c r="H43" i="35" l="1"/>
  <c r="E24" i="34"/>
  <c r="E22" i="34"/>
  <c r="E27" i="34"/>
  <c r="E19" i="34"/>
  <c r="E21" i="34"/>
  <c r="I26" i="34"/>
  <c r="I19" i="34"/>
  <c r="I21" i="34"/>
  <c r="I18" i="34"/>
  <c r="E17" i="34"/>
  <c r="E26" i="34"/>
  <c r="I54" i="34"/>
  <c r="E20" i="34"/>
  <c r="I20" i="34"/>
  <c r="I24" i="34"/>
  <c r="F44" i="35"/>
  <c r="G44" i="35" s="1"/>
  <c r="H44" i="35" s="1"/>
  <c r="E18" i="34"/>
  <c r="I37" i="34"/>
  <c r="I30" i="34"/>
  <c r="I42" i="34" s="1"/>
  <c r="I16" i="34"/>
  <c r="I28" i="34" s="1"/>
  <c r="I22" i="34"/>
  <c r="I25" i="34"/>
  <c r="G53" i="34"/>
  <c r="G49" i="34"/>
  <c r="G45" i="34"/>
  <c r="G44" i="34"/>
  <c r="G56" i="34" s="1"/>
  <c r="G40" i="34"/>
  <c r="G34" i="34"/>
  <c r="G30" i="34"/>
  <c r="G42" i="34" s="1"/>
  <c r="G55" i="34"/>
  <c r="G51" i="34"/>
  <c r="G47" i="34"/>
  <c r="G37" i="34"/>
  <c r="G35" i="34"/>
  <c r="G50" i="34"/>
  <c r="G29" i="35"/>
  <c r="B48" i="35"/>
  <c r="K34" i="35" s="1"/>
  <c r="I53" i="34"/>
  <c r="I34" i="34"/>
  <c r="I40" i="34"/>
  <c r="I45" i="34"/>
  <c r="I55" i="34"/>
  <c r="I46" i="34"/>
  <c r="I32" i="34"/>
  <c r="I41" i="34"/>
  <c r="I31" i="34"/>
  <c r="I52" i="34"/>
  <c r="I51" i="34"/>
  <c r="I35" i="34"/>
  <c r="I38" i="34"/>
  <c r="G54" i="34"/>
  <c r="AJ29" i="30"/>
  <c r="F36" i="38"/>
  <c r="G36" i="38" s="1"/>
  <c r="N39" i="38"/>
  <c r="K50" i="34"/>
  <c r="K36" i="34"/>
  <c r="E50" i="34"/>
  <c r="F48" i="35"/>
  <c r="G48" i="35" s="1"/>
  <c r="H48" i="35" s="1"/>
  <c r="E48" i="34"/>
  <c r="E31" i="34"/>
  <c r="E49" i="34"/>
  <c r="K35" i="34"/>
  <c r="K37" i="34"/>
  <c r="K47" i="34"/>
  <c r="K51" i="34"/>
  <c r="H36" i="38" l="1"/>
  <c r="G41" i="38"/>
  <c r="G48" i="38"/>
  <c r="H48" i="38" s="1"/>
  <c r="G50" i="35"/>
  <c r="G59" i="35"/>
  <c r="H59" i="35" s="1"/>
  <c r="H41" i="38" l="1"/>
  <c r="G44" i="38"/>
  <c r="G52" i="35"/>
  <c r="H52" i="35" s="1"/>
  <c r="G55" i="35"/>
  <c r="H55" i="35" s="1"/>
  <c r="G51" i="35"/>
  <c r="H51" i="35" s="1"/>
  <c r="G60" i="35"/>
  <c r="H60" i="35" s="1"/>
  <c r="H50" i="35"/>
  <c r="H44" i="38" l="1"/>
  <c r="G49" i="38"/>
  <c r="H49" i="38" s="1"/>
</calcChain>
</file>

<file path=xl/comments1.xml><?xml version="1.0" encoding="utf-8"?>
<comments xmlns="http://schemas.openxmlformats.org/spreadsheetml/2006/main">
  <authors>
    <author>Rastislav Habovčík</author>
    <author>Marek</author>
    <author>Doma</author>
  </authors>
  <commentList>
    <comment ref="G12" authorId="0" shapeId="0">
      <text>
        <r>
          <rPr>
            <b/>
            <sz val="9"/>
            <color indexed="81"/>
            <rFont val="Tahoma"/>
            <family val="2"/>
            <charset val="238"/>
          </rPr>
          <t>OTS:</t>
        </r>
        <r>
          <rPr>
            <sz val="9"/>
            <color indexed="81"/>
            <rFont val="Tahoma"/>
            <family val="2"/>
            <charset val="238"/>
          </rPr>
          <t xml:space="preserve">
Číslo objednávky vložiť takto:
a) z názvu EVK prvých 6 znakov bez diakritiky
b) lomené rok-mesiac-deň t.j. formát rr mm dd
VZOR:    el_ene/010214</t>
        </r>
      </text>
    </comment>
    <comment ref="C13" authorId="0" shapeId="0">
      <text>
        <r>
          <rPr>
            <b/>
            <sz val="9"/>
            <color indexed="81"/>
            <rFont val="Tahoma"/>
            <family val="2"/>
            <charset val="238"/>
          </rPr>
          <t xml:space="preserve">SCO: </t>
        </r>
        <r>
          <rPr>
            <sz val="9"/>
            <color indexed="81"/>
            <rFont val="Tahoma"/>
            <family val="2"/>
            <charset val="238"/>
          </rPr>
          <t>Vyberte jednu z požadovaných možností</t>
        </r>
      </text>
    </comment>
    <comment ref="G13" authorId="0" shapeId="0">
      <text>
        <r>
          <rPr>
            <b/>
            <sz val="9"/>
            <color indexed="81"/>
            <rFont val="Tahoma"/>
            <family val="2"/>
            <charset val="238"/>
          </rPr>
          <t xml:space="preserve">OTS:
</t>
        </r>
        <r>
          <rPr>
            <sz val="9"/>
            <color indexed="81"/>
            <rFont val="Tahoma"/>
            <family val="2"/>
            <charset val="238"/>
          </rPr>
          <t>Členské číslo pridelené spolu s uznaním členstva</t>
        </r>
      </text>
    </comment>
    <comment ref="H30" authorId="1" shapeId="0">
      <text>
        <r>
          <rPr>
            <sz val="9"/>
            <color indexed="81"/>
            <rFont val="Tahoma"/>
            <family val="2"/>
            <charset val="238"/>
          </rPr>
          <t>Vložte dátum vo formáte DD.MM.RRRR.</t>
        </r>
      </text>
    </comment>
    <comment ref="G39" authorId="1" shapeId="0">
      <text>
        <r>
          <rPr>
            <sz val="9"/>
            <color indexed="81"/>
            <rFont val="Tahoma"/>
            <family val="2"/>
            <charset val="238"/>
          </rPr>
          <t>Meno a priezvisko</t>
        </r>
      </text>
    </comment>
    <comment ref="B44" authorId="0" shapeId="0">
      <text>
        <r>
          <rPr>
            <b/>
            <sz val="9"/>
            <color indexed="81"/>
            <rFont val="Tahoma"/>
            <family val="2"/>
            <charset val="238"/>
          </rPr>
          <t xml:space="preserve">SCO:
</t>
        </r>
        <r>
          <rPr>
            <sz val="9"/>
            <color indexed="81"/>
            <rFont val="Tahoma"/>
            <family val="2"/>
            <charset val="238"/>
          </rPr>
          <t>komu vyplýva povinnosť podľa zákona 343/2015 Z.z.</t>
        </r>
      </text>
    </comment>
    <comment ref="B45" authorId="2" shapeId="0">
      <text>
        <r>
          <rPr>
            <b/>
            <sz val="9"/>
            <color indexed="81"/>
            <rFont val="Tahoma"/>
            <family val="2"/>
            <charset val="238"/>
          </rPr>
          <t>SCO:</t>
        </r>
        <r>
          <rPr>
            <sz val="9"/>
            <color indexed="81"/>
            <rFont val="Tahoma"/>
            <family val="2"/>
            <charset val="238"/>
          </rPr>
          <t xml:space="preserve">
Celkový počet odberných miest aj so subjektami v zriaďovateľskej pôsobnosti</t>
        </r>
      </text>
    </comment>
    <comment ref="B46" authorId="2" shapeId="0">
      <text>
        <r>
          <rPr>
            <b/>
            <sz val="9"/>
            <color indexed="81"/>
            <rFont val="Tahoma"/>
            <family val="2"/>
            <charset val="238"/>
          </rPr>
          <t>SCO:</t>
        </r>
        <r>
          <rPr>
            <sz val="9"/>
            <color indexed="81"/>
            <rFont val="Tahoma"/>
            <family val="2"/>
            <charset val="238"/>
          </rPr>
          <t xml:space="preserve">
Počet odberných miest za všetky subjekty uvádzajte prosím do bunky E30 </t>
        </r>
      </text>
    </comment>
  </commentList>
</comments>
</file>

<file path=xl/comments2.xml><?xml version="1.0" encoding="utf-8"?>
<comments xmlns="http://schemas.openxmlformats.org/spreadsheetml/2006/main">
  <authors>
    <author>Rastislav Habovčík</author>
    <author>Marek</author>
  </authors>
  <commentList>
    <comment ref="G12" authorId="0" shapeId="0">
      <text>
        <r>
          <rPr>
            <b/>
            <sz val="9"/>
            <color indexed="81"/>
            <rFont val="Tahoma"/>
            <family val="2"/>
            <charset val="238"/>
          </rPr>
          <t>OTS:</t>
        </r>
        <r>
          <rPr>
            <sz val="9"/>
            <color indexed="81"/>
            <rFont val="Tahoma"/>
            <family val="2"/>
            <charset val="238"/>
          </rPr>
          <t xml:space="preserve">
Číslo objednávky vložiť takto:
a) z názvu EVK prvých 6 znakov bez diakritiky
b) lomené rok-mesiac-deň t.j. formát rr mm dd
VZOR:    el_ene/010214</t>
        </r>
      </text>
    </comment>
    <comment ref="C13" authorId="0" shapeId="0">
      <text>
        <r>
          <rPr>
            <b/>
            <sz val="9"/>
            <color indexed="81"/>
            <rFont val="Tahoma"/>
            <family val="2"/>
            <charset val="238"/>
          </rPr>
          <t xml:space="preserve">SCO: </t>
        </r>
        <r>
          <rPr>
            <sz val="9"/>
            <color indexed="81"/>
            <rFont val="Tahoma"/>
            <family val="2"/>
            <charset val="238"/>
          </rPr>
          <t>Vyberte jednu z požadovaných možností</t>
        </r>
      </text>
    </comment>
    <comment ref="G13" authorId="0" shapeId="0">
      <text>
        <r>
          <rPr>
            <b/>
            <sz val="9"/>
            <color indexed="81"/>
            <rFont val="Tahoma"/>
            <family val="2"/>
            <charset val="238"/>
          </rPr>
          <t xml:space="preserve">OTS:
</t>
        </r>
        <r>
          <rPr>
            <sz val="9"/>
            <color indexed="81"/>
            <rFont val="Tahoma"/>
            <family val="2"/>
            <charset val="238"/>
          </rPr>
          <t>Členské číslo pridelené spolu s uznaním členstva</t>
        </r>
      </text>
    </comment>
    <comment ref="G28" authorId="1" shapeId="0">
      <text>
        <r>
          <rPr>
            <sz val="9"/>
            <color indexed="81"/>
            <rFont val="Tahoma"/>
            <family val="2"/>
            <charset val="238"/>
          </rPr>
          <t>Meno a priezvisko</t>
        </r>
      </text>
    </comment>
    <comment ref="B31" authorId="0" shapeId="0">
      <text>
        <r>
          <rPr>
            <b/>
            <sz val="9"/>
            <color indexed="81"/>
            <rFont val="Tahoma"/>
            <family val="2"/>
            <charset val="238"/>
          </rPr>
          <t>SCO:</t>
        </r>
        <r>
          <rPr>
            <sz val="9"/>
            <color indexed="81"/>
            <rFont val="Tahoma"/>
            <family val="2"/>
            <charset val="238"/>
          </rPr>
          <t xml:space="preserve">
Klient si môže túto časť zabezpečiť sám</t>
        </r>
      </text>
    </comment>
    <comment ref="E34" authorId="1" shapeId="0">
      <text>
        <r>
          <rPr>
            <b/>
            <sz val="9"/>
            <color indexed="81"/>
            <rFont val="Tahoma"/>
            <family val="2"/>
            <charset val="238"/>
          </rPr>
          <t>Zadajte počet odberných miest</t>
        </r>
      </text>
    </comment>
  </commentList>
</comments>
</file>

<file path=xl/sharedStrings.xml><?xml version="1.0" encoding="utf-8"?>
<sst xmlns="http://schemas.openxmlformats.org/spreadsheetml/2006/main" count="412" uniqueCount="257">
  <si>
    <t xml:space="preserve">Ulica, číslo </t>
  </si>
  <si>
    <t>IČO</t>
  </si>
  <si>
    <t xml:space="preserve">Sídlo </t>
  </si>
  <si>
    <t xml:space="preserve">PSČ </t>
  </si>
  <si>
    <t xml:space="preserve">Telefón </t>
  </si>
  <si>
    <t>Adresa miesta dodania:</t>
  </si>
  <si>
    <t xml:space="preserve">Mobil </t>
  </si>
  <si>
    <t>Dňa:</t>
  </si>
  <si>
    <t xml:space="preserve">Člen SCO </t>
  </si>
  <si>
    <t>Údaje v žltom rámčeku a ani modré bunky v stĺpci M klient nevidí</t>
  </si>
  <si>
    <t>OBJEDNÁVKA</t>
  </si>
  <si>
    <t>áno</t>
  </si>
  <si>
    <t>Číslo riadku</t>
  </si>
  <si>
    <t>Názov</t>
  </si>
  <si>
    <t>Meníme len hodnoty v ľavom stĺpci</t>
  </si>
  <si>
    <t>Objednaná položka</t>
  </si>
  <si>
    <t>Celková cena s DPH</t>
  </si>
  <si>
    <t>Výška DPH:</t>
  </si>
  <si>
    <t>Objednávateľ:</t>
  </si>
  <si>
    <t>odborných služieb</t>
  </si>
  <si>
    <t>Pečiatka a podpis:</t>
  </si>
  <si>
    <t>Dolupodpísaný objednávateľ (štatutárny orgán objednávateľa) čestne vyhlasujem, že:</t>
  </si>
  <si>
    <t>Všeobecné obchodné podmienky</t>
  </si>
  <si>
    <t xml:space="preserve">Práva a povinnosti objednávateľa </t>
  </si>
  <si>
    <t xml:space="preserve">Záverečné ustanovenia </t>
  </si>
  <si>
    <t xml:space="preserve">2. Akékoľvek zmeny a doplnky týchto všeobecne platných obchodných podmienok  možno urobiť len písomnou formou, inak sú neplatné. </t>
  </si>
  <si>
    <t>3. Zmluvné strany sa zaväzujú, že všetky prípadné spory, ktoré vzniknú v súvislosti s touto zmluvou, budú riešiť vzájomnou dohodou s cieľom - zachovať dobré obchodné vzťahy.</t>
  </si>
  <si>
    <t>4. Zmluvné strany svojimi podpismi potvrdzujú, že sú s jej obsahom oboznámené a že túto objednávku uzatvárajú dobrovoľne na základe svojej slobodnej vôle, nie v tiesni, ani za nápadne nevyhovujúcich podmienok.</t>
  </si>
  <si>
    <t>€ bez DPH</t>
  </si>
  <si>
    <t>Odberateľ:</t>
  </si>
  <si>
    <t>P. č.</t>
  </si>
  <si>
    <t>DIČ / IČ DPH</t>
  </si>
  <si>
    <t>Zadajte obdobie, na ktoré máte záujem zabezpečiť dodávatelia komodity (v rokoch)</t>
  </si>
  <si>
    <t>Cena bez DPH</t>
  </si>
  <si>
    <t>Cena s DPH</t>
  </si>
  <si>
    <t>Priemerná cena na 1 právny subjekt za 1 rok:</t>
  </si>
  <si>
    <t>Fakturačná adresa</t>
  </si>
  <si>
    <t>2) Vypracovanie súťažných podkladov (SP) pre verejné obstarávanie</t>
  </si>
  <si>
    <t>2) Metodiky na prieskum trhu</t>
  </si>
  <si>
    <t>6. Objednávateľ je povinný uhradiť dohodnutú cenu za poskytovanú službu na základe ceny, ktorá vzišla pri vyplnení objednávky.</t>
  </si>
  <si>
    <t>Podklady o spotrebe plynu (pre verejné obstarávanie)</t>
  </si>
  <si>
    <t>presné a záväzné informácie pre potreby výberového konania</t>
  </si>
  <si>
    <t xml:space="preserve">M1 - spotreba   </t>
  </si>
  <si>
    <t>od  0 -  2,110 MWh - prevažne na varenie</t>
  </si>
  <si>
    <t xml:space="preserve">Korešpondenčná adresa: </t>
  </si>
  <si>
    <t xml:space="preserve">M2 - spotreba    </t>
  </si>
  <si>
    <t>od    2,110 - 17,935 MWh - na varenie a ohrev teplej vody</t>
  </si>
  <si>
    <t>IČO:</t>
  </si>
  <si>
    <t xml:space="preserve">M3 - spotreba    </t>
  </si>
  <si>
    <t>od  17,935 - 68,575 MWh - na kúrenie</t>
  </si>
  <si>
    <t xml:space="preserve">Kontaktná osoba: </t>
  </si>
  <si>
    <t xml:space="preserve">M4 - spotreba    </t>
  </si>
  <si>
    <t>od  68,000 - 633 MWh - vykurovanie výrobných hál</t>
  </si>
  <si>
    <t>Telefón/mobil:</t>
  </si>
  <si>
    <t xml:space="preserve">SO - strednoodber </t>
  </si>
  <si>
    <t>od  630 - 4 200 MWh</t>
  </si>
  <si>
    <t>E-mail:</t>
  </si>
  <si>
    <t>VO - veľkoodber</t>
  </si>
  <si>
    <t>od   4 200 MWh a viac</t>
  </si>
  <si>
    <t>Termín dodávok:</t>
  </si>
  <si>
    <t xml:space="preserve">VO- </t>
  </si>
  <si>
    <t>spotreba  4 200 MWh a viac</t>
  </si>
  <si>
    <t>Adresa miesta spotreby (OM)</t>
  </si>
  <si>
    <t>Súčasná zmluva platná do:</t>
  </si>
  <si>
    <t>Súčasný dodávateľ</t>
  </si>
  <si>
    <t>M1
(MWh)</t>
  </si>
  <si>
    <t>M2
(MWh)</t>
  </si>
  <si>
    <t>M3
(MWh)</t>
  </si>
  <si>
    <t>M4
(MWh)</t>
  </si>
  <si>
    <t>S
(MWh)</t>
  </si>
  <si>
    <t>VO
(MWh)</t>
  </si>
  <si>
    <t>Spolu
(MWh)</t>
  </si>
  <si>
    <t xml:space="preserve">cena za plyn
€/MWh  
 </t>
  </si>
  <si>
    <t xml:space="preserve">cena za plyn
 €/MWh
 </t>
  </si>
  <si>
    <t>SPOLU</t>
  </si>
  <si>
    <t>Rozdelenie predpokladaného ročného odberu plynu na mesačné odbery 
v MWh a %-tuálnom podiele podľa odberných miest (vyplňte identifikátory odberných miest)</t>
  </si>
  <si>
    <t>Tabuľky vypĺňajte len pre strednoodber a veľkoodber. Pri maloodberoch nie je potrebné vyplniť tieto tabuľky.</t>
  </si>
  <si>
    <t>Ročný odber plynu celkom v MWh</t>
  </si>
  <si>
    <t>Mesiac</t>
  </si>
  <si>
    <t xml:space="preserve"> XXXXXXXXXX
odberného miesta ISU POD</t>
  </si>
  <si>
    <t>odber</t>
  </si>
  <si>
    <t>predpo- kladaná spotreba v MWh</t>
  </si>
  <si>
    <t xml:space="preserve">% podiel na celkovej spotrebe </t>
  </si>
  <si>
    <t>Spolu:</t>
  </si>
  <si>
    <r>
      <t>Maximálny denný odber v m</t>
    </r>
    <r>
      <rPr>
        <b/>
        <vertAlign val="superscript"/>
        <sz val="10"/>
        <rFont val="Arial CE"/>
        <charset val="238"/>
      </rPr>
      <t>3</t>
    </r>
  </si>
  <si>
    <t>Číslo odberného miesta</t>
  </si>
  <si>
    <t>Číslo ISU POD</t>
  </si>
  <si>
    <t>Dátum účinnosti novej dodávky:</t>
  </si>
  <si>
    <t>Maloodber</t>
  </si>
  <si>
    <t>Strednoodber</t>
  </si>
  <si>
    <t>Veľkoodber</t>
  </si>
  <si>
    <t xml:space="preserve">Súčasné  ceny  za dodávky plynu
v € </t>
  </si>
  <si>
    <t>Celková suma objednávky po zľave:</t>
  </si>
  <si>
    <r>
      <t>Poznámka</t>
    </r>
    <r>
      <rPr>
        <sz val="10"/>
        <rFont val="Arial CE"/>
        <charset val="238"/>
      </rPr>
      <t>:                                                                                             
V tejto tabuľke neuvádzajte poplatky za distribúciu (sú regulované URSO)!</t>
    </r>
  </si>
  <si>
    <t>Výška zľavy:</t>
  </si>
  <si>
    <t>Faktúra číslo 2 za položky 2 - 7 bude vystavená po zverejnení oznámenia vo vestníku VO</t>
  </si>
  <si>
    <t>Faktúra číslo 2 bude vystavená za položky 2 - 9 po ukončení VO</t>
  </si>
  <si>
    <t>Realita</t>
  </si>
  <si>
    <t>Hurbanovo námestie 46, 972 01 Bojnice</t>
  </si>
  <si>
    <t>Zemný plyn ako burzová komodita</t>
  </si>
  <si>
    <t>pre komoditu:</t>
  </si>
  <si>
    <t>verejného obstarávania</t>
  </si>
  <si>
    <r>
      <t xml:space="preserve">Upozornenie!!! </t>
    </r>
    <r>
      <rPr>
        <b/>
        <sz val="12"/>
        <rFont val="Arial CE"/>
        <charset val="238"/>
      </rPr>
      <t>Finančný objem obsahuje cenu za zemný plyn, vrátane ceny za služby obchodníka, spotrebnej dane, ceny za distribúciu zemného plynu a ostatných regulovaných položiek v zmysle rozhodnutí Úradu pre reguláciu sieťových odvetví.</t>
    </r>
  </si>
  <si>
    <t>Plánovaná spotreba ZP
rok 2017
záväzné údaje do súťažných podkladov</t>
  </si>
  <si>
    <t xml:space="preserve"> Január 2017</t>
  </si>
  <si>
    <t xml:space="preserve"> Február 2017</t>
  </si>
  <si>
    <t xml:space="preserve"> Marec 2017</t>
  </si>
  <si>
    <t xml:space="preserve"> Apríl 2017</t>
  </si>
  <si>
    <t xml:space="preserve"> Máj 2017</t>
  </si>
  <si>
    <t xml:space="preserve"> Jún 2017</t>
  </si>
  <si>
    <t xml:space="preserve"> Júl 2017</t>
  </si>
  <si>
    <t xml:space="preserve"> August 2017</t>
  </si>
  <si>
    <t xml:space="preserve"> September 2017</t>
  </si>
  <si>
    <t xml:space="preserve"> Október 2017</t>
  </si>
  <si>
    <t xml:space="preserve"> November 2017</t>
  </si>
  <si>
    <t xml:space="preserve"> December 2017</t>
  </si>
  <si>
    <t>Prevádzka (poštová adresa):</t>
  </si>
  <si>
    <t>Spotreba plynu 
za rok 2015 v MWh 
Informatívne údaje</t>
  </si>
  <si>
    <t>Maximálny denný odber v MWh</t>
  </si>
  <si>
    <r>
      <t xml:space="preserve">4) Počet odberných miest - zahrnutie do SP </t>
    </r>
    <r>
      <rPr>
        <sz val="11"/>
        <rFont val="Arial"/>
        <family val="2"/>
        <charset val="238"/>
      </rPr>
      <t>v</t>
    </r>
    <r>
      <rPr>
        <sz val="11"/>
        <rFont val="Arial CE"/>
        <family val="2"/>
        <charset val="238"/>
      </rPr>
      <t xml:space="preserve"> € / 1 OM</t>
    </r>
  </si>
  <si>
    <t>5) Počet ďalších právnych subjektov v zriaďovateľskej právomoci (s výnimkou objednávateľa)</t>
  </si>
  <si>
    <t>1) Odborná analýza, návrh metodiky pre danú komoditu a návrh riešenia verejného obstarávania</t>
  </si>
  <si>
    <t>Cena objednávky prepočítaná na jeden rok:</t>
  </si>
  <si>
    <t>Celková cena objednávky:</t>
  </si>
  <si>
    <t>Ďakujeme za spoluprácu.</t>
  </si>
  <si>
    <t xml:space="preserve">SCO ID </t>
  </si>
  <si>
    <t>Týmto u Vás objednávame realizáciu verejného obstarávania na dodávateľa zemného plynu pre našu inštitúciu</t>
  </si>
  <si>
    <t>2) Vypracovanie rámcovej dohody podľa Obchodného zákonníka, v zmysle 
Zákona č. 343/2015 Z. z. o verejnom obstarávaní a o zmene a doplnení niektorých zákonov</t>
  </si>
  <si>
    <t>IČO: 42260515</t>
  </si>
  <si>
    <t>IČ DPH: SK2023510313</t>
  </si>
  <si>
    <r>
      <t>DIČ:</t>
    </r>
    <r>
      <rPr>
        <sz val="12"/>
        <rFont val="Arial CE"/>
        <charset val="238"/>
      </rPr>
      <t xml:space="preserve"> 2023510313</t>
    </r>
  </si>
  <si>
    <t xml:space="preserve">5. V prípade realizácie verejného obstarávania podľa § 117 Zákona 343/2015 Z. z. a jeho novelizácií sa proces verejného obstarávania bude realizovať bez rámcovej dohody. </t>
  </si>
  <si>
    <t>Údaje za rok 2018 vypĺňate len v prípade, ak si zabezpečujete dodávateľa zemného plynu na obdobie 2 rokov</t>
  </si>
  <si>
    <t xml:space="preserve">4. Objednávateľ má právo vykonať zmenu v špecifikácii predmetu príležitostného spoločného obstarávania v jeho priebehu len v prípade, že táto zmena neovplyvní riadny priebeh výberového konania a je plne v súlade so zákonom 343/2015 Z.z. </t>
  </si>
  <si>
    <t xml:space="preserve">5. Výsledky príležitostného spoločného obstarávania nie sú pre objednávateľa záväzné v prípade, ak je ponuka úspešného uchádzača v rozpore s podmienkami uvedenými v súťažných podkladoch, resp. vo výzve na účasť. </t>
  </si>
  <si>
    <t>IBAN: SLSP, a.s. SK0509000000005028332376</t>
  </si>
  <si>
    <t xml:space="preserve">Číslo objednávky SCO (nevypĺňajte) </t>
  </si>
  <si>
    <t>Verejný obstarávateľ</t>
  </si>
  <si>
    <t>Č. objednávky objednávateľa</t>
  </si>
  <si>
    <t>Banka, IBAN:</t>
  </si>
  <si>
    <t xml:space="preserve">Počnúc dňom: </t>
  </si>
  <si>
    <t>Partner</t>
  </si>
  <si>
    <t>Faktúra číslo 1 za položku 1 bude vystavená na objednávateľa ihneď po spracovaní dát a potvrdení akceptácie objednávky dodávateľom</t>
  </si>
  <si>
    <t>Člen SCO / Partner SCO:</t>
  </si>
  <si>
    <t>Práva a povinnosti Dodávateľa odborných služieb</t>
  </si>
  <si>
    <t>Práva a povinnosti Slovenského centra obstarávania – ďalej len “Dodávateľ odborných služieb” príležitostného spoločného obstarávania.</t>
  </si>
  <si>
    <t xml:space="preserve">1. Dodávateľ odborných služieb sa zaväzuje príležitostné spoločné obstarávania vykonávať v zmysle aktuálnej platnej legislatívy Európskej únie a Slovenskej republiky, najmä však podľa zákona č. 343/2015 Z.Z o verejnom obstarávaní a o zmene a doplnení niektorých zákonov v znení neskorších predpisov. </t>
  </si>
  <si>
    <t xml:space="preserve">2. Dodávateľ odborných služieb sa zaväzuje svojimi administrátorskými zásahmi do výberových konaní v príležitostných spoločných obstarávaniach nezvýhodňovať ktoréhokoľvek dodávateľa pred ostatnými dodávateľmi. </t>
  </si>
  <si>
    <t xml:space="preserve">3. Dodávateľ odborných služieb je povinný bezodkladne informovať všetkých účastníkov o udalostiach, ktoré by mohli obmedziť riadny priebeh príležitostného spoločného obstarávania a následne podniknúť adekvátne kroky vedúce k ich náprave. </t>
  </si>
  <si>
    <t xml:space="preserve">4. Dodávateľ odborných služieb sa zaväzuje poskytnúť službu na základe objednávky na príležitostné spoločné obstarávanie v dohodnutom rozsahu a kvalite, nezodpovedá však za vznik udalostí, ktoré akýmkoľvek spôsobom znemožnia účastníkovi riadne zapojenie sa do výberového konania a boli zavinené treťou osobou. Dodávateľ odborných služieb tiež nezodpovedá za kvalitu a dostupnosť internetových služieb účastníka. </t>
  </si>
  <si>
    <t xml:space="preserve">6. Dodávateľ odborných služieb sa zaväzuje, že vhodnými opatreniami zabezpečí dôvernosť všetkých údajov získaných od účastníka a bude ich používať len na účely spojené s príležitostným spoločným obstarávaním, ku ktorému zadávateľ svojou objednávkou pristupuje, resp. pre svoje interné potreby. </t>
  </si>
  <si>
    <t xml:space="preserve">7. Dodávateľ odborných služieb zodpovedá za náhradu škôd spôsobených porušením zmluvných, resp. mimozmluvných podmienok len v prípade, že k nemu došlo úmyselne z jeho strany, pokiaľ nie je v týchto podmienkach stanovené inak.   </t>
  </si>
  <si>
    <t xml:space="preserve">1. Objednávateľ bude poskytovať súčinnosť potrebnú k uskutočneniu predmetu plnenia Dodávateľom odborných služieb, ktorou je  včasné poskytnutie úplných informácií (najneskôr 14 dní pred zverejnením súťažných podkladov príležitostného spoločného obstarávania) podľa pokynov poskytovateľa týkajúcich sa špecifikácií, cien, objemu, kvality predmetu nákupu alebo predávaného majetku a iných informácií potrebných k príprave a uskutočneniu komplexného procesu príležitostného spoločného obstarávania. Objednávateľ sa zaväzuje dodržať všetky doporučené termíny, metodické postupy a pokyny potrebné pre prípravu a realizáciu príležitostného spoločného obstarávania, ktoré odporučí Dodávateľovi odborných služieb. </t>
  </si>
  <si>
    <t xml:space="preserve">2. Objednávateľ zodpovedá za správnosť ním poskytnutých údajov týkajúcich sa predmetu príležitostného spoločného obstarávania a obchodných podmienok súvisiacich s výberovým konaním. Neoddeliteľnou súčasťou tejto objednávky je zmluva o Príležitostnom spoločnom obstarávaní podľa § 16 zákona č. 343/2015 Zb. </t>
  </si>
  <si>
    <t xml:space="preserve">3. Objednávateľ plne zodpovedá za prípadnú škodu, ktorá vznikne Dodávateľovi odborných služiebovi, resp. dodávateľovi v súvislosti s ním umožneným prístupom tretej osoby k informáciám týkajúcich sa príležitostného spoločného obstarávania. </t>
  </si>
  <si>
    <t xml:space="preserve">7. V prípade, že konaním objednávateľa vznikne Dodávateľovi odborných služiebovi, resp. dodávateľovi škoda, je tento oprávnený nárokovať si u objednávateľa jej náhradu v plnej výške. </t>
  </si>
  <si>
    <t>8. Objednávateľ dáva Dodávateľovi odborných služiebovi súhlas k použitiu jeho e-mailových adries uložených v databáze Slovenského centra obstarávania k zasielaniu e-mailov súvisiacich s činnosťou združenia.</t>
  </si>
  <si>
    <t>9. Objednávateľ sa zaväzuje neposkytovať tretím stranám know–how, ktoré Dodávateľ odborných služieb používa. V prípade preukázania porušenia tohto bodu zmluvy je objednávateľ povinný uhradiť Dodávateľovi odborných služiebovi vzniknutú škodu v plnej výške a k tomu sankciu vo výške 7.000 €</t>
  </si>
  <si>
    <t xml:space="preserve">5. Tieto Všeobecné obchodné podmienky pre príležitostné spoločné obstarávanie sú platné a účinné od 18.4.2016 v plnom rozsahu pre všetkých účastníkov príležitostných spoločných obstarávaní realizovaných  Slovenským centrom obstarávania. V prípade, že nastane zmena v týchto podmienkach v priebehu niektorého príležitostného spoločného obstarávania vyhláseného prostredníctvom Slovenského centra obstarávania, tá sa na prebiehajúce výberové konanie nevzťahuje. </t>
  </si>
  <si>
    <t>Dodávateľ odborných služieb:</t>
  </si>
  <si>
    <t>Prílohou tejto objednávky bude tabuľka odberných miest a predpokladaných spotrieb na rok 2015, ktoré dodáme do 14 dní od odoslania objednávky.</t>
  </si>
  <si>
    <t>6) Sledovanie komoditnej burzy EEX a písomné stanovenie burzového dňa pre určenie ceny elektrickej energie v optimálnom čase na zazmluvneného dodávateľa a informovanie objednávateľa</t>
  </si>
  <si>
    <t>7) Pevná sadzba za realizáciu e-aukcie</t>
  </si>
  <si>
    <t>7) Pevná sadzba za realizáciu prieskumu trhu formou e-aukcie</t>
  </si>
  <si>
    <t>8) Komplexné riadenie riadenie procesu prieskumu trhu</t>
  </si>
  <si>
    <t>Faktúra číslo 2 za položky 2 - 6 bude vystavená po zverejnení oznámenia vo vestníku VO alebo po zaslaní výzvy do elektronického prieskumu trhu</t>
  </si>
  <si>
    <t>Týmto u Vás objednávame technické a právne služby pre našu inštitúciu</t>
  </si>
  <si>
    <t>2) Právne a metodické poradenstvo v €/hod - zadajte počet hodín</t>
  </si>
  <si>
    <t>Faktúra číslo 1 bude vystavená na objednávateľa ihneď po akceptácií a prijatí objednávky dodávateľom odborných služieb</t>
  </si>
  <si>
    <t>Faktúra číslo 2 bude vystavená po ukončení procesu verejné obstarávania alebo realizácií prieskumu trhu</t>
  </si>
  <si>
    <t>Plánovaná spotreba ZP
rok 2018
záväzné údaje do súťažných podkladov</t>
  </si>
  <si>
    <t xml:space="preserve"> Január 2018</t>
  </si>
  <si>
    <t xml:space="preserve"> Február 2018</t>
  </si>
  <si>
    <t xml:space="preserve"> Marec 2018</t>
  </si>
  <si>
    <t xml:space="preserve"> Apríl 2018</t>
  </si>
  <si>
    <t xml:space="preserve"> Máj 2018</t>
  </si>
  <si>
    <t xml:space="preserve"> Jún 2018</t>
  </si>
  <si>
    <t xml:space="preserve"> Júl 2018</t>
  </si>
  <si>
    <t xml:space="preserve"> August 2018</t>
  </si>
  <si>
    <t xml:space="preserve"> September 2018</t>
  </si>
  <si>
    <t xml:space="preserve"> Október 2018</t>
  </si>
  <si>
    <t xml:space="preserve"> November 2018</t>
  </si>
  <si>
    <t xml:space="preserve"> December 2018</t>
  </si>
  <si>
    <t>Pred odoslaním podpísanej objednávky poštou, Vás prosíme o jej zoscanovanie a zaslanie na centrálu SCO e-mailom na centrala@i-sco.sk</t>
  </si>
  <si>
    <t>Slovenské centrum obstarávania, o. z.</t>
  </si>
  <si>
    <t xml:space="preserve">Štatutárny zástupca </t>
  </si>
  <si>
    <t xml:space="preserve">E-mail </t>
  </si>
  <si>
    <t>8) Komplexné riadenie procesu verejného obstarávania / príležitostného spoločného obstarávania</t>
  </si>
  <si>
    <t>Dodávateľ je platcom DPH. Splatnosť faktúr je 14 dní odo dňa ich vystavenia.</t>
  </si>
  <si>
    <t>1/ Všetky informácie obsiahnuté v objednávke a v príkaznej zmluve sú úplné, pravdivé a správne.</t>
  </si>
  <si>
    <t>2/ Som si vedomý skutočnosti, že nesiem úplnú zodpovednosť za následky uvedenia nesprávnych údajov.</t>
  </si>
  <si>
    <t>3/ Svojím podpisom súhlasím so všeobecnými obchodnými podmienkami uvedenými na zadnej strane tejto objednávky.</t>
  </si>
  <si>
    <t>4/ Akceptujem posielanie faktúr a potvrdenie objednávky elektronickou formou.</t>
  </si>
  <si>
    <t xml:space="preserve">1. Právne vzťahy medzi Dodávateľom odborných služieb a účastníkmi príležitostných spoločných obstarávaní sa riadia právnym poriadkom Slovenskej republiky. </t>
  </si>
  <si>
    <t>3) Vypracovanie vzorovej výpovede aktuálnej zmluvy súčasnemu dodávateľovi</t>
  </si>
  <si>
    <t>nie</t>
  </si>
  <si>
    <t>Inštitúcia</t>
  </si>
  <si>
    <t>Cena za distribúciu ZP bez DPH</t>
  </si>
  <si>
    <t>Faktúra číslo 3 za položky 7 - 8 bude vystavená po ukončení VO alebo po vyhodnotení výsledkov elektronického prieskumu trhu (po úhrade faktúry bude objednávateľovi odoslaná kompletná dokumentácia verejného obstarávania)</t>
  </si>
  <si>
    <t xml:space="preserve">1) Spracovanie dát o odberoch a cenách a technická pomoc - 
</t>
  </si>
  <si>
    <t>Faktúra číslo 3 bude vystavená po ukončení kvartálnych úkonov</t>
  </si>
  <si>
    <t>technické a právne služby</t>
  </si>
  <si>
    <t>Zodpovedný obchodný 
manažér SCO:</t>
  </si>
  <si>
    <t>Predpokladaný finančný objem na obstarávanú komoditu s distribúciou spolu</t>
  </si>
  <si>
    <t>Skutočný finančný objem na dodávku s distribúciou v roku 2015 (presne)</t>
  </si>
  <si>
    <t>Celková cena za distribúciu ZP s DPH za všetky odberné miesta v roku 2015</t>
  </si>
  <si>
    <t>Výpoved. lehota:</t>
  </si>
  <si>
    <t xml:space="preserve">4) Vypracovanie konkrétnej výpovede aktuálnej zmluvy súčasnému dodávateľovi (podľa počtu OM) 1OM/4€ </t>
  </si>
  <si>
    <t>5) Podanie výpovede súčasnému dodávatelovi na základe písomného splnomocnenia</t>
  </si>
  <si>
    <r>
      <t xml:space="preserve">6) Koordinácia a kontrola vytvorenia konkrétnych združených zmlúv o dodávke a distribúcii zemného plynu na základe rámcovej zmluvy </t>
    </r>
    <r>
      <rPr>
        <b/>
        <sz val="11"/>
        <rFont val="Arial CE"/>
        <charset val="238"/>
      </rPr>
      <t>pre objednávateľa</t>
    </r>
    <r>
      <rPr>
        <sz val="11"/>
        <rFont val="Arial CE"/>
        <family val="2"/>
        <charset val="238"/>
      </rPr>
      <t xml:space="preserve"> - prvá zmluva</t>
    </r>
  </si>
  <si>
    <r>
      <t xml:space="preserve">7) Koordinácia a kontrola vytvorenia konkrétnych združených zmlúv o dodávke a distribúcii zemného plynu na základe rámcovej zmluvy </t>
    </r>
    <r>
      <rPr>
        <b/>
        <sz val="11"/>
        <rFont val="Arial CE"/>
        <charset val="238"/>
      </rPr>
      <t>pre objednávateľa</t>
    </r>
    <r>
      <rPr>
        <sz val="11"/>
        <rFont val="Arial CE"/>
        <family val="2"/>
        <charset val="238"/>
      </rPr>
      <t xml:space="preserve"> - ďalšie zmluvy - 
zadajte počet zmlúv </t>
    </r>
  </si>
  <si>
    <r>
      <t xml:space="preserve">8) Koordinácia a kontrola vytvorenia konkrétnych združených zmlúv o dodávke a distribúcii zemného plynu na základe rámcovej zmluvy </t>
    </r>
    <r>
      <rPr>
        <b/>
        <sz val="11"/>
        <rFont val="Arial CE"/>
        <charset val="238"/>
      </rPr>
      <t>pre ďalšie subjekty</t>
    </r>
    <r>
      <rPr>
        <sz val="11"/>
        <rFont val="Arial CE"/>
        <family val="2"/>
        <charset val="238"/>
      </rPr>
      <t xml:space="preserve"> - prvá zmluva - 
</t>
    </r>
  </si>
  <si>
    <r>
      <t xml:space="preserve">9) Koordinácia a kontrola vytvorenia konkrétnych združených zmlúv o dodávke a distribúcii zemného plynu na základe rámcovej zmluvy </t>
    </r>
    <r>
      <rPr>
        <b/>
        <sz val="11"/>
        <rFont val="Arial CE"/>
        <charset val="238"/>
      </rPr>
      <t>pre ďalšie subjekty</t>
    </r>
    <r>
      <rPr>
        <sz val="11"/>
        <rFont val="Arial CE"/>
        <family val="2"/>
        <charset val="238"/>
      </rPr>
      <t xml:space="preserve"> - ďalšie zmluvy - zadajte počet zmlúv</t>
    </r>
  </si>
  <si>
    <t>10) Poviné kvartálne zverejňovanie súhrnnej správy o zákazkach na profile verejného obstarávateľa podľa  § 117 ods. 2 zákona o verejnom obstarávaní. Obstarávateľ poskytne dodávateľovi prístupy do svojho profilu a informácie o uhradených faktúrach za daný kvartál. (počet rokov zverejňovania)</t>
  </si>
  <si>
    <t>3) Vypracovanie súťažných podkladov (SP) pre verejné obstarávanie / príležitostné spoločné obstarávanie</t>
  </si>
  <si>
    <t xml:space="preserve"> Január 2019</t>
  </si>
  <si>
    <t xml:space="preserve"> Február 2019</t>
  </si>
  <si>
    <t xml:space="preserve"> Marec 2019</t>
  </si>
  <si>
    <t xml:space="preserve"> Apríl 2019</t>
  </si>
  <si>
    <t xml:space="preserve"> Máj 2019</t>
  </si>
  <si>
    <t xml:space="preserve"> Jún 2019</t>
  </si>
  <si>
    <t xml:space="preserve"> Júl 2019</t>
  </si>
  <si>
    <t xml:space="preserve"> August 2019</t>
  </si>
  <si>
    <t xml:space="preserve"> September 2019</t>
  </si>
  <si>
    <t xml:space="preserve"> Október 2019</t>
  </si>
  <si>
    <t xml:space="preserve"> November 2019</t>
  </si>
  <si>
    <t xml:space="preserve"> December 2019</t>
  </si>
  <si>
    <t>Plánovaná spotreba ZP
rok 2019
záväzné údaje do súťažných podkladov</t>
  </si>
  <si>
    <t>Sídlo: Podzámocká 67/6, Bojnice 972 01</t>
  </si>
  <si>
    <t>1 mesiac</t>
  </si>
  <si>
    <t>Údaje o výpovednej lehote 
dôkladne skontrolovať!</t>
  </si>
  <si>
    <t>Výpovedná lehota:</t>
  </si>
  <si>
    <t>Obec Lendák</t>
  </si>
  <si>
    <t>Kostolná 14</t>
  </si>
  <si>
    <t>Lendák</t>
  </si>
  <si>
    <t>Pavel Hudáček</t>
  </si>
  <si>
    <t>obeclendak@lendak.sk</t>
  </si>
  <si>
    <t>SK 81 5600 0000 0016 4178 6001</t>
  </si>
  <si>
    <t>05907 Lendák</t>
  </si>
  <si>
    <t>Ing.Ján Javorský</t>
  </si>
  <si>
    <t>Kostolná 14,Lendák 05907</t>
  </si>
  <si>
    <t>Kostolná 14,Lendák</t>
  </si>
  <si>
    <t>Školská 15,Lendák 05907</t>
  </si>
  <si>
    <t>SKSPPDIS001010900885</t>
  </si>
  <si>
    <t>Kostolná 12,Lendák 05907</t>
  </si>
  <si>
    <t>SKSPPDIS001010900886</t>
  </si>
  <si>
    <t>SKSPPDIS001010900887</t>
  </si>
  <si>
    <t>SKSPPDIS001010900884</t>
  </si>
  <si>
    <t>SKSPPDIS001010900883</t>
  </si>
  <si>
    <t>SPP</t>
  </si>
  <si>
    <t>Obec Lendak</t>
  </si>
  <si>
    <t>Lendak</t>
  </si>
  <si>
    <t>Pavol Hudaček</t>
  </si>
  <si>
    <t>05907 Lendak</t>
  </si>
  <si>
    <t>Kostolná 14,Lendak</t>
  </si>
  <si>
    <t>Hudaček Pavol</t>
  </si>
  <si>
    <t>1.8.2017-31.7.2019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</si>
</sst>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 ??/??"/>
    <numFmt numFmtId="177" formatCode="#,##0.00\ &quot;€&quot;"/>
    <numFmt numFmtId="178" formatCode="@&quot; SCO&quot;"/>
    <numFmt numFmtId="179" formatCode="000\ 00"/>
    <numFmt numFmtId="182" formatCode="0.000"/>
    <numFmt numFmtId="183" formatCode="#,##0.000"/>
    <numFmt numFmtId="184" formatCode="#,##0.00\ &quot;€/kvartál&quot;"/>
  </numFmts>
  <fonts count="77" x14ac:knownFonts="1">
    <font>
      <sz val="10"/>
      <name val="Arial CE"/>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b/>
      <sz val="11"/>
      <color indexed="9"/>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b/>
      <sz val="16"/>
      <name val="Arial CE"/>
      <family val="2"/>
      <charset val="238"/>
    </font>
    <font>
      <b/>
      <sz val="10"/>
      <name val="Arial CE"/>
      <family val="2"/>
      <charset val="238"/>
    </font>
    <font>
      <b/>
      <sz val="20"/>
      <name val="Arial CE"/>
      <family val="2"/>
      <charset val="238"/>
    </font>
    <font>
      <sz val="12"/>
      <color indexed="10"/>
      <name val="Arial CE"/>
      <family val="2"/>
      <charset val="238"/>
    </font>
    <font>
      <sz val="12"/>
      <name val="Arial CE"/>
      <family val="2"/>
      <charset val="238"/>
    </font>
    <font>
      <b/>
      <sz val="12"/>
      <name val="Arial CE"/>
      <family val="2"/>
      <charset val="238"/>
    </font>
    <font>
      <u/>
      <sz val="10"/>
      <color indexed="12"/>
      <name val="Arial CE"/>
      <family val="2"/>
      <charset val="238"/>
    </font>
    <font>
      <sz val="10"/>
      <name val="Arial CE"/>
      <family val="2"/>
      <charset val="238"/>
    </font>
    <font>
      <b/>
      <sz val="10"/>
      <name val="Arial CE"/>
      <charset val="238"/>
    </font>
    <font>
      <sz val="9"/>
      <color indexed="81"/>
      <name val="Tahoma"/>
      <family val="2"/>
      <charset val="238"/>
    </font>
    <font>
      <b/>
      <sz val="9"/>
      <color indexed="81"/>
      <name val="Tahoma"/>
      <family val="2"/>
      <charset val="238"/>
    </font>
    <font>
      <sz val="10"/>
      <name val="Arial CE"/>
      <charset val="238"/>
    </font>
    <font>
      <sz val="10"/>
      <color indexed="9"/>
      <name val="Arial CE"/>
      <family val="2"/>
      <charset val="238"/>
    </font>
    <font>
      <sz val="10"/>
      <color indexed="10"/>
      <name val="Arial CE"/>
      <family val="2"/>
      <charset val="238"/>
    </font>
    <font>
      <sz val="11"/>
      <name val="Arial CE"/>
      <family val="2"/>
      <charset val="238"/>
    </font>
    <font>
      <sz val="12"/>
      <name val="Arial CE"/>
      <charset val="238"/>
    </font>
    <font>
      <b/>
      <sz val="12"/>
      <name val="Arial CE"/>
      <charset val="238"/>
    </font>
    <font>
      <b/>
      <sz val="11"/>
      <name val="Arial CE"/>
      <charset val="238"/>
    </font>
    <font>
      <b/>
      <sz val="11"/>
      <color indexed="9"/>
      <name val="Arial CE"/>
      <family val="2"/>
      <charset val="238"/>
    </font>
    <font>
      <sz val="11"/>
      <name val="Arial"/>
      <family val="2"/>
      <charset val="238"/>
    </font>
    <font>
      <sz val="11"/>
      <name val="Arial CE"/>
      <charset val="238"/>
    </font>
    <font>
      <b/>
      <sz val="11"/>
      <name val="Arial CE"/>
      <family val="2"/>
      <charset val="238"/>
    </font>
    <font>
      <b/>
      <sz val="14"/>
      <name val="Arial CE"/>
      <charset val="238"/>
    </font>
    <font>
      <b/>
      <sz val="12"/>
      <color indexed="9"/>
      <name val="Arial CE"/>
      <charset val="238"/>
    </font>
    <font>
      <b/>
      <sz val="18"/>
      <name val="Arial CE"/>
      <charset val="238"/>
    </font>
    <font>
      <b/>
      <sz val="16"/>
      <name val="Arial CE"/>
      <charset val="238"/>
    </font>
    <font>
      <sz val="13"/>
      <name val="Arial CE"/>
      <charset val="238"/>
    </font>
    <font>
      <b/>
      <sz val="12"/>
      <color indexed="10"/>
      <name val="Arial CE"/>
      <charset val="238"/>
    </font>
    <font>
      <b/>
      <sz val="8"/>
      <name val="Arial CE"/>
      <charset val="238"/>
    </font>
    <font>
      <sz val="9"/>
      <name val="Arial CE"/>
      <family val="2"/>
      <charset val="238"/>
    </font>
    <font>
      <b/>
      <sz val="9"/>
      <name val="Arial CE"/>
      <charset val="238"/>
    </font>
    <font>
      <sz val="8"/>
      <name val="Arial CE"/>
      <charset val="238"/>
    </font>
    <font>
      <sz val="11"/>
      <color indexed="8"/>
      <name val="Arial CE"/>
      <charset val="238"/>
    </font>
    <font>
      <sz val="10"/>
      <name val="Palatino Linotype"/>
      <family val="1"/>
      <charset val="238"/>
    </font>
    <font>
      <sz val="9"/>
      <name val="Arial"/>
      <family val="2"/>
      <charset val="238"/>
    </font>
    <font>
      <b/>
      <sz val="9"/>
      <name val="Arial"/>
      <family val="2"/>
      <charset val="238"/>
    </font>
    <font>
      <sz val="9"/>
      <color indexed="10"/>
      <name val="Arial"/>
      <family val="2"/>
      <charset val="238"/>
    </font>
    <font>
      <sz val="9"/>
      <name val="Arial"/>
      <family val="2"/>
    </font>
    <font>
      <b/>
      <sz val="9"/>
      <name val="Arial"/>
      <family val="2"/>
    </font>
    <font>
      <sz val="9"/>
      <color indexed="10"/>
      <name val="Arial CE"/>
      <charset val="238"/>
    </font>
    <font>
      <b/>
      <sz val="10"/>
      <name val="Palatino Linotype"/>
      <family val="1"/>
      <charset val="238"/>
    </font>
    <font>
      <b/>
      <sz val="10"/>
      <name val="Arial Narrow"/>
      <family val="2"/>
      <charset val="238"/>
    </font>
    <font>
      <b/>
      <sz val="12"/>
      <name val="Arial Narrow"/>
      <family val="2"/>
      <charset val="238"/>
    </font>
    <font>
      <b/>
      <sz val="8"/>
      <name val="Arial CE"/>
      <family val="2"/>
      <charset val="238"/>
    </font>
    <font>
      <sz val="9"/>
      <color indexed="8"/>
      <name val="Arial Narrow"/>
      <family val="2"/>
      <charset val="238"/>
    </font>
    <font>
      <sz val="10"/>
      <name val="Arial Narrow"/>
      <family val="2"/>
      <charset val="238"/>
    </font>
    <font>
      <sz val="9"/>
      <name val="Arial Narrow"/>
      <family val="2"/>
      <charset val="238"/>
    </font>
    <font>
      <b/>
      <sz val="11"/>
      <color indexed="10"/>
      <name val="Arial CE"/>
      <family val="2"/>
      <charset val="238"/>
    </font>
    <font>
      <b/>
      <vertAlign val="superscript"/>
      <sz val="10"/>
      <name val="Arial CE"/>
      <charset val="238"/>
    </font>
    <font>
      <b/>
      <sz val="11"/>
      <color indexed="8"/>
      <name val="Arial CE"/>
      <charset val="238"/>
    </font>
    <font>
      <u/>
      <sz val="10"/>
      <name val="Arial CE"/>
      <charset val="238"/>
    </font>
    <font>
      <sz val="10"/>
      <name val="Arial"/>
      <family val="2"/>
      <charset val="238"/>
    </font>
    <font>
      <b/>
      <sz val="22"/>
      <name val="Arial CE"/>
      <charset val="238"/>
    </font>
    <font>
      <b/>
      <sz val="10"/>
      <name val="Arial"/>
      <family val="2"/>
      <charset val="238"/>
    </font>
    <font>
      <b/>
      <sz val="20"/>
      <name val="Arial CE"/>
      <charset val="238"/>
    </font>
    <font>
      <sz val="16"/>
      <name val="Arial CE"/>
      <charset val="238"/>
    </font>
    <font>
      <b/>
      <sz val="9"/>
      <name val="Arial Narrow"/>
      <family val="2"/>
      <charset val="238"/>
    </font>
    <font>
      <b/>
      <sz val="11"/>
      <color rgb="FFFF0000"/>
      <name val="Arial CE"/>
      <charset val="238"/>
    </font>
    <font>
      <sz val="20"/>
      <color rgb="FFFF0000"/>
      <name val="Arial CE"/>
      <family val="2"/>
      <charset val="238"/>
    </font>
  </fonts>
  <fills count="39">
    <fill>
      <patternFill patternType="none"/>
    </fill>
    <fill>
      <patternFill patternType="gray125"/>
    </fill>
    <fill>
      <patternFill patternType="solid">
        <fgColor indexed="31"/>
        <bgColor indexed="41"/>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2"/>
      </patternFill>
    </fill>
    <fill>
      <patternFill patternType="solid">
        <fgColor indexed="47"/>
        <bgColor indexed="4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34"/>
      </patternFill>
    </fill>
    <fill>
      <patternFill patternType="solid">
        <fgColor indexed="30"/>
        <bgColor indexed="38"/>
      </patternFill>
    </fill>
    <fill>
      <patternFill patternType="solid">
        <fgColor indexed="20"/>
        <bgColor indexed="36"/>
      </patternFill>
    </fill>
    <fill>
      <patternFill patternType="solid">
        <fgColor indexed="49"/>
        <bgColor indexed="40"/>
      </patternFill>
    </fill>
    <fill>
      <patternFill patternType="solid">
        <fgColor indexed="52"/>
        <bgColor indexed="50"/>
      </patternFill>
    </fill>
    <fill>
      <patternFill patternType="solid">
        <fgColor indexed="62"/>
        <bgColor indexed="56"/>
      </patternFill>
    </fill>
    <fill>
      <patternFill patternType="solid">
        <fgColor indexed="10"/>
        <bgColor indexed="60"/>
      </patternFill>
    </fill>
    <fill>
      <patternFill patternType="solid">
        <fgColor indexed="57"/>
        <bgColor indexed="38"/>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13"/>
        <bgColor indexed="64"/>
      </patternFill>
    </fill>
    <fill>
      <patternFill patternType="solid">
        <fgColor indexed="21"/>
        <bgColor indexed="64"/>
      </patternFill>
    </fill>
    <fill>
      <patternFill patternType="solid">
        <fgColor indexed="31"/>
        <bgColor indexed="31"/>
      </patternFill>
    </fill>
    <fill>
      <patternFill patternType="solid">
        <fgColor indexed="9"/>
        <bgColor indexed="64"/>
      </patternFill>
    </fill>
    <fill>
      <patternFill patternType="solid">
        <fgColor indexed="47"/>
        <bgColor indexed="64"/>
      </patternFill>
    </fill>
    <fill>
      <patternFill patternType="solid">
        <fgColor indexed="42"/>
        <bgColor indexed="64"/>
      </patternFill>
    </fill>
    <fill>
      <patternFill patternType="solid">
        <fgColor indexed="41"/>
        <bgColor indexed="64"/>
      </patternFill>
    </fill>
    <fill>
      <patternFill patternType="solid">
        <fgColor indexed="10"/>
        <bgColor indexed="64"/>
      </patternFill>
    </fill>
    <fill>
      <patternFill patternType="solid">
        <fgColor indexed="44"/>
        <bgColor indexed="64"/>
      </patternFill>
    </fill>
    <fill>
      <patternFill patternType="solid">
        <fgColor rgb="FFF3F3F3"/>
        <bgColor indexed="64"/>
      </patternFill>
    </fill>
    <fill>
      <patternFill patternType="solid">
        <fgColor theme="0"/>
        <bgColor indexed="64"/>
      </patternFill>
    </fill>
    <fill>
      <patternFill patternType="solid">
        <fgColor rgb="FFFFFFCC"/>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F3F3F3"/>
        <bgColor indexed="22"/>
      </patternFill>
    </fill>
  </fills>
  <borders count="89">
    <border>
      <left/>
      <right/>
      <top/>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8"/>
      </left>
      <right/>
      <top style="thin">
        <color indexed="8"/>
      </top>
      <bottom style="thin">
        <color indexed="8"/>
      </bottom>
      <diagonal/>
    </border>
    <border>
      <left style="medium">
        <color indexed="8"/>
      </left>
      <right/>
      <top style="thin">
        <color indexed="8"/>
      </top>
      <bottom style="medium">
        <color indexed="8"/>
      </bottom>
      <diagonal/>
    </border>
    <border>
      <left style="thin">
        <color indexed="64"/>
      </left>
      <right style="medium">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8"/>
      </left>
      <right style="medium">
        <color indexed="64"/>
      </right>
      <top style="medium">
        <color indexed="8"/>
      </top>
      <bottom/>
      <diagonal/>
    </border>
    <border>
      <left style="medium">
        <color indexed="8"/>
      </left>
      <right style="medium">
        <color indexed="64"/>
      </right>
      <top/>
      <bottom style="thin">
        <color indexed="8"/>
      </bottom>
      <diagonal/>
    </border>
    <border>
      <left style="medium">
        <color indexed="64"/>
      </left>
      <right/>
      <top style="medium">
        <color indexed="64"/>
      </top>
      <bottom/>
      <diagonal/>
    </border>
    <border>
      <left/>
      <right style="medium">
        <color indexed="64"/>
      </right>
      <top/>
      <bottom style="thin">
        <color indexed="64"/>
      </bottom>
      <diagonal/>
    </border>
    <border>
      <left style="medium">
        <color indexed="8"/>
      </left>
      <right style="medium">
        <color indexed="64"/>
      </right>
      <top style="thin">
        <color indexed="8"/>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right/>
      <top style="thin">
        <color theme="0"/>
      </top>
      <bottom/>
      <diagonal/>
    </border>
  </borders>
  <cellStyleXfs count="45">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6" fillId="4" borderId="0" applyNumberFormat="0" applyBorder="0" applyAlignment="0" applyProtection="0"/>
    <xf numFmtId="0" fontId="24" fillId="0" borderId="0" applyNumberFormat="0" applyFill="0" applyBorder="0" applyAlignment="0" applyProtection="0"/>
    <xf numFmtId="0" fontId="10" fillId="21" borderId="5" applyNumberFormat="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3" fillId="22" borderId="0" applyNumberFormat="0" applyBorder="0" applyAlignment="0" applyProtection="0"/>
    <xf numFmtId="0" fontId="29" fillId="0" borderId="0"/>
    <xf numFmtId="0" fontId="29" fillId="0" borderId="0"/>
    <xf numFmtId="0" fontId="25" fillId="23" borderId="7" applyNumberFormat="0" applyAlignment="0" applyProtection="0"/>
    <xf numFmtId="0" fontId="12" fillId="0" borderId="6" applyNumberFormat="0" applyFill="0" applyAlignment="0" applyProtection="0"/>
    <xf numFmtId="0" fontId="16" fillId="0" borderId="9" applyNumberFormat="0" applyFill="0" applyAlignment="0" applyProtection="0"/>
    <xf numFmtId="0" fontId="17" fillId="0" borderId="0" applyNumberFormat="0" applyFill="0" applyBorder="0" applyAlignment="0" applyProtection="0"/>
    <xf numFmtId="0" fontId="15" fillId="0" borderId="0" applyNumberFormat="0" applyFill="0" applyBorder="0" applyAlignment="0" applyProtection="0"/>
    <xf numFmtId="0" fontId="11" fillId="7" borderId="1" applyNumberFormat="0" applyAlignment="0" applyProtection="0"/>
    <xf numFmtId="0" fontId="4" fillId="20" borderId="1" applyNumberFormat="0" applyAlignment="0" applyProtection="0"/>
    <xf numFmtId="0" fontId="14" fillId="20" borderId="8" applyNumberFormat="0" applyAlignment="0" applyProtection="0"/>
    <xf numFmtId="0" fontId="5" fillId="0" borderId="0" applyNumberFormat="0" applyFill="0" applyBorder="0" applyAlignment="0" applyProtection="0"/>
    <xf numFmtId="0" fontId="3" fillId="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cellStyleXfs>
  <cellXfs count="511">
    <xf numFmtId="0" fontId="0" fillId="0" borderId="0" xfId="0"/>
    <xf numFmtId="0" fontId="0" fillId="0" borderId="0" xfId="0" applyProtection="1"/>
    <xf numFmtId="0" fontId="20" fillId="0" borderId="0" xfId="0" applyFont="1" applyProtection="1"/>
    <xf numFmtId="0" fontId="0" fillId="0" borderId="0" xfId="0" applyFont="1" applyBorder="1" applyProtection="1"/>
    <xf numFmtId="0" fontId="0" fillId="0" borderId="0" xfId="0" applyBorder="1" applyProtection="1"/>
    <xf numFmtId="0" fontId="23" fillId="0" borderId="0" xfId="0" applyFont="1" applyBorder="1" applyAlignment="1" applyProtection="1">
      <alignment horizontal="left" indent="1"/>
    </xf>
    <xf numFmtId="0" fontId="0" fillId="24" borderId="0" xfId="0" applyFill="1" applyProtection="1"/>
    <xf numFmtId="0" fontId="0" fillId="0" borderId="0" xfId="0" applyAlignment="1" applyProtection="1">
      <alignment horizontal="center"/>
    </xf>
    <xf numFmtId="0" fontId="26" fillId="0" borderId="10" xfId="0" applyFont="1" applyBorder="1" applyProtection="1"/>
    <xf numFmtId="0" fontId="19" fillId="25" borderId="10" xfId="0" applyFont="1" applyFill="1" applyBorder="1" applyAlignment="1" applyProtection="1">
      <alignment horizontal="center"/>
    </xf>
    <xf numFmtId="0" fontId="0" fillId="0" borderId="10" xfId="0" applyBorder="1" applyAlignment="1" applyProtection="1">
      <alignment horizontal="center"/>
    </xf>
    <xf numFmtId="0" fontId="30" fillId="0" borderId="0" xfId="0" applyFont="1" applyProtection="1"/>
    <xf numFmtId="0" fontId="30" fillId="24" borderId="0" xfId="0" applyFont="1" applyFill="1" applyProtection="1"/>
    <xf numFmtId="0" fontId="29" fillId="0" borderId="0" xfId="0" applyFont="1" applyBorder="1" applyAlignment="1" applyProtection="1">
      <alignment horizontal="left" indent="1"/>
    </xf>
    <xf numFmtId="0" fontId="29" fillId="0" borderId="0" xfId="0" applyFont="1" applyBorder="1" applyAlignment="1" applyProtection="1">
      <alignment horizontal="center"/>
    </xf>
    <xf numFmtId="0" fontId="29" fillId="0" borderId="0" xfId="0" applyFont="1" applyBorder="1" applyAlignment="1" applyProtection="1"/>
    <xf numFmtId="0" fontId="32" fillId="0" borderId="0" xfId="0" applyFont="1" applyProtection="1"/>
    <xf numFmtId="0" fontId="22" fillId="0" borderId="0" xfId="0" applyFont="1" applyBorder="1" applyAlignment="1" applyProtection="1">
      <alignment horizontal="right"/>
    </xf>
    <xf numFmtId="0" fontId="0" fillId="0" borderId="0" xfId="0" applyAlignment="1" applyProtection="1">
      <alignment horizontal="right"/>
    </xf>
    <xf numFmtId="0" fontId="0" fillId="0" borderId="0" xfId="0" applyFill="1" applyProtection="1"/>
    <xf numFmtId="0" fontId="26" fillId="0" borderId="10" xfId="0" applyFont="1" applyFill="1" applyBorder="1" applyProtection="1"/>
    <xf numFmtId="0" fontId="25" fillId="0" borderId="10" xfId="0" applyFont="1" applyFill="1" applyBorder="1" applyProtection="1"/>
    <xf numFmtId="0" fontId="0" fillId="0" borderId="0" xfId="0" applyFill="1" applyBorder="1" applyProtection="1"/>
    <xf numFmtId="0" fontId="0" fillId="0" borderId="11" xfId="0" applyFill="1" applyBorder="1" applyAlignment="1" applyProtection="1">
      <alignment vertical="center"/>
    </xf>
    <xf numFmtId="0" fontId="0" fillId="0" borderId="0" xfId="0" applyAlignment="1" applyProtection="1">
      <alignment vertical="center"/>
    </xf>
    <xf numFmtId="0" fontId="0" fillId="0" borderId="0" xfId="0" applyFill="1" applyBorder="1" applyAlignment="1" applyProtection="1">
      <alignment vertical="center"/>
    </xf>
    <xf numFmtId="0" fontId="37" fillId="0" borderId="0" xfId="0" applyFont="1" applyAlignment="1" applyProtection="1">
      <alignment horizontal="left" wrapText="1"/>
    </xf>
    <xf numFmtId="177" fontId="34" fillId="26" borderId="12" xfId="0" applyNumberFormat="1" applyFont="1" applyFill="1" applyBorder="1" applyAlignment="1" applyProtection="1">
      <alignment horizontal="center" vertical="center" wrapText="1"/>
      <protection hidden="1"/>
    </xf>
    <xf numFmtId="0" fontId="37" fillId="0" borderId="0" xfId="0" applyFont="1" applyBorder="1" applyAlignment="1" applyProtection="1">
      <alignment wrapText="1"/>
    </xf>
    <xf numFmtId="0" fontId="21" fillId="0" borderId="0" xfId="0" applyFont="1" applyFill="1" applyBorder="1" applyAlignment="1" applyProtection="1">
      <alignment horizontal="center" vertical="center"/>
    </xf>
    <xf numFmtId="0" fontId="19" fillId="27" borderId="0" xfId="0" applyFont="1" applyFill="1" applyBorder="1" applyAlignment="1" applyProtection="1">
      <alignment horizontal="left" vertical="top"/>
    </xf>
    <xf numFmtId="0" fontId="0" fillId="0" borderId="0" xfId="0" applyFill="1" applyBorder="1" applyAlignment="1" applyProtection="1">
      <alignment horizontal="right"/>
    </xf>
    <xf numFmtId="0" fontId="34" fillId="0" borderId="0" xfId="0" applyFont="1" applyBorder="1" applyAlignment="1" applyProtection="1"/>
    <xf numFmtId="0" fontId="34" fillId="26" borderId="13" xfId="0" applyNumberFormat="1" applyFont="1" applyFill="1" applyBorder="1" applyAlignment="1" applyProtection="1">
      <alignment horizontal="center" vertical="center" wrapText="1"/>
      <protection hidden="1"/>
    </xf>
    <xf numFmtId="177" fontId="0" fillId="0" borderId="0" xfId="0" applyNumberFormat="1" applyProtection="1"/>
    <xf numFmtId="0" fontId="23" fillId="0" borderId="0" xfId="0" applyFont="1" applyBorder="1" applyAlignment="1" applyProtection="1">
      <alignment horizontal="left" indent="1"/>
      <protection hidden="1"/>
    </xf>
    <xf numFmtId="0" fontId="30" fillId="27" borderId="0" xfId="0" applyFont="1" applyFill="1" applyProtection="1">
      <protection hidden="1"/>
    </xf>
    <xf numFmtId="0" fontId="39" fillId="0" borderId="0" xfId="0" applyFont="1" applyAlignment="1" applyProtection="1">
      <alignment horizontal="right"/>
    </xf>
    <xf numFmtId="9" fontId="39" fillId="0" borderId="0" xfId="0" applyNumberFormat="1" applyFont="1" applyAlignment="1" applyProtection="1">
      <alignment horizontal="left"/>
    </xf>
    <xf numFmtId="177" fontId="32" fillId="0" borderId="0" xfId="0" applyNumberFormat="1" applyFont="1" applyProtection="1"/>
    <xf numFmtId="0" fontId="31" fillId="0" borderId="10" xfId="0" applyFont="1" applyFill="1" applyBorder="1" applyAlignment="1" applyProtection="1">
      <alignment horizontal="center"/>
    </xf>
    <xf numFmtId="0" fontId="0" fillId="0" borderId="10" xfId="0" applyFont="1" applyFill="1" applyBorder="1" applyAlignment="1" applyProtection="1">
      <alignment horizontal="center"/>
    </xf>
    <xf numFmtId="0" fontId="29" fillId="0" borderId="0" xfId="28"/>
    <xf numFmtId="0" fontId="29" fillId="0" borderId="0" xfId="28" applyBorder="1"/>
    <xf numFmtId="0" fontId="39" fillId="0" borderId="14" xfId="28" applyFont="1" applyFill="1" applyBorder="1" applyAlignment="1">
      <alignment horizontal="center" vertical="top" wrapText="1"/>
    </xf>
    <xf numFmtId="0" fontId="39" fillId="0" borderId="0" xfId="28" applyFont="1" applyFill="1" applyBorder="1" applyAlignment="1">
      <alignment horizontal="center" vertical="top" wrapText="1"/>
    </xf>
    <xf numFmtId="0" fontId="39" fillId="0" borderId="11" xfId="28" applyFont="1" applyFill="1" applyBorder="1" applyAlignment="1">
      <alignment horizontal="center" vertical="top" wrapText="1"/>
    </xf>
    <xf numFmtId="0" fontId="38" fillId="24" borderId="15" xfId="28" applyFont="1" applyFill="1" applyBorder="1"/>
    <xf numFmtId="0" fontId="38" fillId="0" borderId="0" xfId="28" applyFont="1" applyFill="1" applyBorder="1"/>
    <xf numFmtId="0" fontId="29" fillId="0" borderId="0" xfId="28" applyFill="1" applyBorder="1"/>
    <xf numFmtId="0" fontId="29" fillId="0" borderId="0" xfId="28" applyBorder="1" applyAlignment="1">
      <alignment vertical="center"/>
    </xf>
    <xf numFmtId="0" fontId="29" fillId="0" borderId="0" xfId="28" applyAlignment="1">
      <alignment vertical="center"/>
    </xf>
    <xf numFmtId="0" fontId="19" fillId="0" borderId="14" xfId="28" applyFont="1" applyFill="1" applyBorder="1" applyAlignment="1">
      <alignment vertical="center" wrapText="1"/>
    </xf>
    <xf numFmtId="0" fontId="19" fillId="0" borderId="0" xfId="28" applyFont="1" applyFill="1" applyBorder="1" applyAlignment="1">
      <alignment horizontal="center" vertical="center" wrapText="1"/>
    </xf>
    <xf numFmtId="0" fontId="29" fillId="0" borderId="0" xfId="28" applyFill="1" applyBorder="1" applyAlignment="1">
      <alignment vertical="center"/>
    </xf>
    <xf numFmtId="0" fontId="29" fillId="0" borderId="0" xfId="28" applyFill="1" applyAlignment="1">
      <alignment vertical="center"/>
    </xf>
    <xf numFmtId="0" fontId="19" fillId="28" borderId="16" xfId="28" applyFont="1" applyFill="1" applyBorder="1" applyAlignment="1">
      <alignment horizontal="center" vertical="center" wrapText="1"/>
    </xf>
    <xf numFmtId="0" fontId="19" fillId="28" borderId="17" xfId="28" applyFont="1" applyFill="1" applyBorder="1" applyAlignment="1">
      <alignment horizontal="center" vertical="center" wrapText="1"/>
    </xf>
    <xf numFmtId="0" fontId="19" fillId="28" borderId="18" xfId="28" applyFont="1" applyFill="1" applyBorder="1" applyAlignment="1">
      <alignment horizontal="center" vertical="center" wrapText="1"/>
    </xf>
    <xf numFmtId="10" fontId="38" fillId="28" borderId="19" xfId="28" applyNumberFormat="1" applyFont="1" applyFill="1" applyBorder="1"/>
    <xf numFmtId="3" fontId="38" fillId="28" borderId="20" xfId="28" applyNumberFormat="1" applyFont="1" applyFill="1" applyBorder="1" applyAlignment="1">
      <alignment horizontal="right"/>
    </xf>
    <xf numFmtId="10" fontId="38" fillId="28" borderId="20" xfId="28" applyNumberFormat="1" applyFont="1" applyFill="1" applyBorder="1"/>
    <xf numFmtId="10" fontId="38" fillId="28" borderId="21" xfId="28" applyNumberFormat="1" applyFont="1" applyFill="1" applyBorder="1"/>
    <xf numFmtId="0" fontId="29" fillId="0" borderId="0" xfId="28" applyFill="1"/>
    <xf numFmtId="0" fontId="38" fillId="28" borderId="22" xfId="28" applyFont="1" applyFill="1" applyBorder="1" applyAlignment="1">
      <alignment horizontal="right"/>
    </xf>
    <xf numFmtId="3" fontId="38" fillId="28" borderId="10" xfId="28" applyNumberFormat="1" applyFont="1" applyFill="1" applyBorder="1" applyAlignment="1">
      <alignment horizontal="right"/>
    </xf>
    <xf numFmtId="10" fontId="38" fillId="28" borderId="10" xfId="28" applyNumberFormat="1" applyFont="1" applyFill="1" applyBorder="1"/>
    <xf numFmtId="10" fontId="38" fillId="28" borderId="23" xfId="28" applyNumberFormat="1" applyFont="1" applyFill="1" applyBorder="1"/>
    <xf numFmtId="17" fontId="38" fillId="28" borderId="22" xfId="28" applyNumberFormat="1" applyFont="1" applyFill="1" applyBorder="1" applyAlignment="1">
      <alignment horizontal="right"/>
    </xf>
    <xf numFmtId="0" fontId="23" fillId="0" borderId="24" xfId="28" applyFont="1" applyBorder="1" applyAlignment="1">
      <alignment horizontal="right"/>
    </xf>
    <xf numFmtId="1" fontId="35" fillId="28" borderId="16" xfId="28" applyNumberFormat="1" applyFont="1" applyFill="1" applyBorder="1"/>
    <xf numFmtId="10" fontId="38" fillId="28" borderId="16" xfId="28" applyNumberFormat="1" applyFont="1" applyFill="1" applyBorder="1" applyAlignment="1">
      <alignment horizontal="right"/>
    </xf>
    <xf numFmtId="10" fontId="38" fillId="28" borderId="18" xfId="28" applyNumberFormat="1" applyFont="1" applyFill="1" applyBorder="1" applyAlignment="1">
      <alignment horizontal="right"/>
    </xf>
    <xf numFmtId="0" fontId="38" fillId="28" borderId="25" xfId="28" applyFont="1" applyFill="1" applyBorder="1" applyAlignment="1">
      <alignment horizontal="right"/>
    </xf>
    <xf numFmtId="10" fontId="38" fillId="28" borderId="16" xfId="28" applyNumberFormat="1" applyFont="1" applyFill="1" applyBorder="1"/>
    <xf numFmtId="0" fontId="50" fillId="0" borderId="0" xfId="0" applyNumberFormat="1" applyFont="1" applyBorder="1" applyAlignment="1" applyProtection="1">
      <alignment horizontal="right"/>
      <protection hidden="1"/>
    </xf>
    <xf numFmtId="0" fontId="38" fillId="0" borderId="14" xfId="28" applyFont="1" applyFill="1" applyBorder="1"/>
    <xf numFmtId="0" fontId="38" fillId="0" borderId="11" xfId="28" applyFont="1" applyFill="1" applyBorder="1"/>
    <xf numFmtId="0" fontId="30" fillId="0" borderId="0" xfId="0" applyFont="1" applyProtection="1">
      <protection locked="0"/>
    </xf>
    <xf numFmtId="0" fontId="30" fillId="0" borderId="0" xfId="0" applyFont="1" applyProtection="1">
      <protection hidden="1"/>
    </xf>
    <xf numFmtId="0" fontId="33" fillId="27" borderId="0" xfId="0" applyFont="1" applyFill="1" applyBorder="1" applyAlignment="1" applyProtection="1">
      <alignment horizontal="left" vertical="top"/>
    </xf>
    <xf numFmtId="0" fontId="33" fillId="27" borderId="11" xfId="0" applyFont="1" applyFill="1" applyBorder="1" applyAlignment="1" applyProtection="1">
      <alignment horizontal="left" vertical="top"/>
    </xf>
    <xf numFmtId="0" fontId="29" fillId="0" borderId="0" xfId="28" applyProtection="1">
      <protection locked="0"/>
    </xf>
    <xf numFmtId="3" fontId="29" fillId="0" borderId="0" xfId="28" applyNumberFormat="1" applyProtection="1">
      <protection locked="0"/>
    </xf>
    <xf numFmtId="0" fontId="51" fillId="0" borderId="0" xfId="28" applyFont="1" applyProtection="1">
      <protection locked="0"/>
    </xf>
    <xf numFmtId="0" fontId="53" fillId="0" borderId="0" xfId="28" applyFont="1" applyAlignment="1" applyProtection="1">
      <alignment horizontal="left"/>
      <protection locked="0"/>
    </xf>
    <xf numFmtId="3" fontId="52" fillId="0" borderId="0" xfId="28" applyNumberFormat="1" applyFont="1" applyBorder="1" applyAlignment="1" applyProtection="1">
      <protection locked="0"/>
    </xf>
    <xf numFmtId="0" fontId="52" fillId="0" borderId="0" xfId="28" applyFont="1" applyProtection="1">
      <protection locked="0"/>
    </xf>
    <xf numFmtId="1" fontId="63" fillId="0" borderId="26" xfId="28" applyNumberFormat="1" applyFont="1" applyFill="1" applyBorder="1" applyAlignment="1" applyProtection="1">
      <alignment horizontal="center"/>
      <protection locked="0"/>
    </xf>
    <xf numFmtId="1" fontId="63" fillId="0" borderId="19" xfId="28" applyNumberFormat="1" applyFont="1" applyFill="1" applyBorder="1" applyAlignment="1" applyProtection="1">
      <alignment vertical="center"/>
      <protection locked="0"/>
    </xf>
    <xf numFmtId="1" fontId="63" fillId="0" borderId="27" xfId="28" applyNumberFormat="1" applyFont="1" applyFill="1" applyBorder="1" applyAlignment="1" applyProtection="1">
      <alignment vertical="center" wrapText="1"/>
      <protection locked="0"/>
    </xf>
    <xf numFmtId="14" fontId="63" fillId="0" borderId="28" xfId="28" applyNumberFormat="1" applyFont="1" applyFill="1" applyBorder="1" applyAlignment="1" applyProtection="1">
      <alignment wrapText="1"/>
      <protection locked="0"/>
    </xf>
    <xf numFmtId="14" fontId="63" fillId="0" borderId="29" xfId="28" applyNumberFormat="1" applyFont="1" applyFill="1" applyBorder="1" applyAlignment="1" applyProtection="1">
      <alignment wrapText="1"/>
      <protection locked="0"/>
    </xf>
    <xf numFmtId="1" fontId="63" fillId="0" borderId="29" xfId="28" applyNumberFormat="1" applyFont="1" applyFill="1" applyBorder="1" applyAlignment="1" applyProtection="1">
      <alignment vertical="center"/>
      <protection locked="0"/>
    </xf>
    <xf numFmtId="4" fontId="64" fillId="29" borderId="30" xfId="28" applyNumberFormat="1" applyFont="1" applyFill="1" applyBorder="1" applyAlignment="1" applyProtection="1">
      <alignment horizontal="center" vertical="center"/>
      <protection locked="0"/>
    </xf>
    <xf numFmtId="4" fontId="62" fillId="29" borderId="19" xfId="28" applyNumberFormat="1" applyFont="1" applyFill="1" applyBorder="1" applyAlignment="1" applyProtection="1">
      <alignment horizontal="center" vertical="center" wrapText="1"/>
      <protection locked="0"/>
    </xf>
    <xf numFmtId="1" fontId="63" fillId="0" borderId="22" xfId="28" applyNumberFormat="1" applyFont="1" applyFill="1" applyBorder="1" applyAlignment="1" applyProtection="1">
      <alignment horizontal="center"/>
      <protection locked="0"/>
    </xf>
    <xf numFmtId="1" fontId="63" fillId="0" borderId="31" xfId="28" applyNumberFormat="1" applyFont="1" applyFill="1" applyBorder="1" applyAlignment="1" applyProtection="1">
      <alignment vertical="center" wrapText="1"/>
      <protection locked="0"/>
    </xf>
    <xf numFmtId="14" fontId="63" fillId="0" borderId="15" xfId="28" applyNumberFormat="1" applyFont="1" applyFill="1" applyBorder="1" applyAlignment="1" applyProtection="1">
      <alignment wrapText="1"/>
      <protection locked="0"/>
    </xf>
    <xf numFmtId="14" fontId="63" fillId="0" borderId="32" xfId="28" applyNumberFormat="1" applyFont="1" applyFill="1" applyBorder="1" applyAlignment="1" applyProtection="1">
      <alignment wrapText="1"/>
      <protection locked="0"/>
    </xf>
    <xf numFmtId="1" fontId="63" fillId="0" borderId="32" xfId="28" applyNumberFormat="1" applyFont="1" applyFill="1" applyBorder="1" applyAlignment="1" applyProtection="1">
      <alignment vertical="center"/>
      <protection locked="0"/>
    </xf>
    <xf numFmtId="4" fontId="62" fillId="29" borderId="10" xfId="28" applyNumberFormat="1" applyFont="1" applyFill="1" applyBorder="1" applyAlignment="1" applyProtection="1">
      <alignment horizontal="center" vertical="center" wrapText="1"/>
      <protection locked="0"/>
    </xf>
    <xf numFmtId="1" fontId="63" fillId="0" borderId="33" xfId="28" applyNumberFormat="1" applyFont="1" applyFill="1" applyBorder="1" applyAlignment="1" applyProtection="1">
      <alignment horizontal="center"/>
      <protection locked="0"/>
    </xf>
    <xf numFmtId="1" fontId="63" fillId="0" borderId="34" xfId="28" applyNumberFormat="1" applyFont="1" applyFill="1" applyBorder="1" applyAlignment="1" applyProtection="1">
      <alignment horizontal="center" wrapText="1"/>
      <protection locked="0"/>
    </xf>
    <xf numFmtId="1" fontId="63" fillId="0" borderId="35" xfId="28" applyNumberFormat="1" applyFont="1" applyFill="1" applyBorder="1" applyAlignment="1" applyProtection="1">
      <alignment vertical="center"/>
      <protection locked="0"/>
    </xf>
    <xf numFmtId="1" fontId="63" fillId="0" borderId="36" xfId="28" applyNumberFormat="1" applyFont="1" applyFill="1" applyBorder="1" applyAlignment="1" applyProtection="1">
      <alignment vertical="center" wrapText="1"/>
      <protection locked="0"/>
    </xf>
    <xf numFmtId="14" fontId="63" fillId="0" borderId="37" xfId="28" applyNumberFormat="1" applyFont="1" applyFill="1" applyBorder="1" applyAlignment="1" applyProtection="1">
      <alignment wrapText="1"/>
      <protection locked="0"/>
    </xf>
    <xf numFmtId="14" fontId="63" fillId="0" borderId="38" xfId="28" applyNumberFormat="1" applyFont="1" applyFill="1" applyBorder="1" applyAlignment="1" applyProtection="1">
      <alignment wrapText="1"/>
      <protection locked="0"/>
    </xf>
    <xf numFmtId="1" fontId="63" fillId="0" borderId="38" xfId="28" applyNumberFormat="1" applyFont="1" applyFill="1" applyBorder="1" applyAlignment="1" applyProtection="1">
      <alignment vertical="center"/>
      <protection locked="0"/>
    </xf>
    <xf numFmtId="4" fontId="64" fillId="29" borderId="34" xfId="28" applyNumberFormat="1" applyFont="1" applyFill="1" applyBorder="1" applyAlignment="1" applyProtection="1">
      <alignment horizontal="center" vertical="center"/>
      <protection locked="0"/>
    </xf>
    <xf numFmtId="4" fontId="62" fillId="29" borderId="35" xfId="28" applyNumberFormat="1" applyFont="1" applyFill="1" applyBorder="1" applyAlignment="1" applyProtection="1">
      <alignment horizontal="center" vertical="center" wrapText="1"/>
      <protection locked="0"/>
    </xf>
    <xf numFmtId="1" fontId="63" fillId="0" borderId="24" xfId="28" applyNumberFormat="1" applyFont="1" applyFill="1" applyBorder="1" applyAlignment="1" applyProtection="1">
      <alignment horizontal="center"/>
      <protection locked="0"/>
    </xf>
    <xf numFmtId="1" fontId="63" fillId="0" borderId="39" xfId="28" applyNumberFormat="1" applyFont="1" applyFill="1" applyBorder="1" applyAlignment="1" applyProtection="1">
      <alignment horizontal="center" wrapText="1"/>
      <protection locked="0"/>
    </xf>
    <xf numFmtId="1" fontId="63" fillId="0" borderId="16" xfId="28" applyNumberFormat="1" applyFont="1" applyFill="1" applyBorder="1" applyAlignment="1" applyProtection="1">
      <alignment vertical="center"/>
      <protection locked="0"/>
    </xf>
    <xf numFmtId="1" fontId="63" fillId="0" borderId="17" xfId="28" applyNumberFormat="1" applyFont="1" applyFill="1" applyBorder="1" applyAlignment="1" applyProtection="1">
      <alignment vertical="center" wrapText="1"/>
      <protection locked="0"/>
    </xf>
    <xf numFmtId="14" fontId="63" fillId="0" borderId="40" xfId="28" applyNumberFormat="1" applyFont="1" applyFill="1" applyBorder="1" applyAlignment="1" applyProtection="1">
      <alignment wrapText="1"/>
      <protection locked="0"/>
    </xf>
    <xf numFmtId="14" fontId="63" fillId="0" borderId="41" xfId="28" applyNumberFormat="1" applyFont="1" applyFill="1" applyBorder="1" applyAlignment="1" applyProtection="1">
      <alignment wrapText="1"/>
      <protection locked="0"/>
    </xf>
    <xf numFmtId="1" fontId="63" fillId="0" borderId="41" xfId="28" applyNumberFormat="1" applyFont="1" applyFill="1" applyBorder="1" applyAlignment="1" applyProtection="1">
      <alignment vertical="center"/>
      <protection locked="0"/>
    </xf>
    <xf numFmtId="4" fontId="64" fillId="29" borderId="39" xfId="28" applyNumberFormat="1" applyFont="1" applyFill="1" applyBorder="1" applyAlignment="1" applyProtection="1">
      <alignment horizontal="center" vertical="center"/>
      <protection locked="0"/>
    </xf>
    <xf numFmtId="4" fontId="62" fillId="29" borderId="16" xfId="28" applyNumberFormat="1" applyFont="1" applyFill="1" applyBorder="1" applyAlignment="1" applyProtection="1">
      <alignment horizontal="center" vertical="center" wrapText="1"/>
      <protection locked="0"/>
    </xf>
    <xf numFmtId="0" fontId="29" fillId="0" borderId="0" xfId="28" applyAlignment="1" applyProtection="1">
      <alignment wrapText="1"/>
      <protection locked="0"/>
    </xf>
    <xf numFmtId="3" fontId="29" fillId="0" borderId="0" xfId="28" applyNumberFormat="1" applyFill="1" applyProtection="1">
      <protection locked="0"/>
    </xf>
    <xf numFmtId="3" fontId="52" fillId="0" borderId="36" xfId="28" applyNumberFormat="1" applyFont="1" applyBorder="1" applyAlignment="1" applyProtection="1">
      <alignment horizontal="left"/>
    </xf>
    <xf numFmtId="3" fontId="52" fillId="0" borderId="42" xfId="28" applyNumberFormat="1" applyFont="1" applyBorder="1" applyAlignment="1" applyProtection="1"/>
    <xf numFmtId="3" fontId="54" fillId="0" borderId="42" xfId="28" applyNumberFormat="1" applyFont="1" applyBorder="1" applyAlignment="1" applyProtection="1">
      <alignment vertical="center"/>
    </xf>
    <xf numFmtId="3" fontId="52" fillId="0" borderId="43" xfId="28" applyNumberFormat="1" applyFont="1" applyBorder="1" applyAlignment="1" applyProtection="1">
      <alignment horizontal="left"/>
    </xf>
    <xf numFmtId="3" fontId="52" fillId="0" borderId="0" xfId="28" applyNumberFormat="1" applyFont="1" applyBorder="1" applyAlignment="1" applyProtection="1"/>
    <xf numFmtId="3" fontId="54" fillId="0" borderId="0" xfId="28" applyNumberFormat="1" applyFont="1" applyBorder="1" applyAlignment="1" applyProtection="1">
      <alignment vertical="center"/>
    </xf>
    <xf numFmtId="3" fontId="55" fillId="0" borderId="43" xfId="28" applyNumberFormat="1" applyFont="1" applyBorder="1" applyAlignment="1" applyProtection="1">
      <alignment horizontal="left"/>
    </xf>
    <xf numFmtId="3" fontId="56" fillId="0" borderId="0" xfId="28" applyNumberFormat="1" applyFont="1" applyBorder="1" applyAlignment="1" applyProtection="1"/>
    <xf numFmtId="3" fontId="47" fillId="0" borderId="27" xfId="28" applyNumberFormat="1" applyFont="1" applyBorder="1" applyAlignment="1" applyProtection="1">
      <alignment horizontal="left"/>
    </xf>
    <xf numFmtId="3" fontId="29" fillId="0" borderId="44" xfId="28" applyNumberFormat="1" applyBorder="1" applyProtection="1"/>
    <xf numFmtId="3" fontId="57" fillId="0" borderId="44" xfId="28" applyNumberFormat="1" applyFont="1" applyBorder="1" applyAlignment="1" applyProtection="1">
      <alignment vertical="center"/>
    </xf>
    <xf numFmtId="0" fontId="61" fillId="29" borderId="10" xfId="28" applyFont="1" applyFill="1" applyBorder="1" applyAlignment="1" applyProtection="1">
      <alignment horizontal="center" vertical="center" wrapText="1"/>
    </xf>
    <xf numFmtId="3" fontId="49" fillId="29" borderId="24" xfId="28" applyNumberFormat="1" applyFont="1" applyFill="1" applyBorder="1" applyAlignment="1" applyProtection="1">
      <alignment horizontal="center" vertical="center" wrapText="1"/>
    </xf>
    <xf numFmtId="3" fontId="49" fillId="29" borderId="16" xfId="28" applyNumberFormat="1" applyFont="1" applyFill="1" applyBorder="1" applyAlignment="1" applyProtection="1">
      <alignment horizontal="center" vertical="center" wrapText="1"/>
    </xf>
    <xf numFmtId="3" fontId="59" fillId="29" borderId="18" xfId="28" applyNumberFormat="1" applyFont="1" applyFill="1" applyBorder="1" applyAlignment="1" applyProtection="1">
      <alignment horizontal="center" vertical="center" wrapText="1"/>
    </xf>
    <xf numFmtId="3" fontId="49" fillId="24" borderId="24" xfId="28" applyNumberFormat="1" applyFont="1" applyFill="1" applyBorder="1" applyAlignment="1" applyProtection="1">
      <alignment horizontal="center" vertical="center" wrapText="1"/>
    </xf>
    <xf numFmtId="3" fontId="49" fillId="24" borderId="16" xfId="28" applyNumberFormat="1" applyFont="1" applyFill="1" applyBorder="1" applyAlignment="1" applyProtection="1">
      <alignment horizontal="center" vertical="center" wrapText="1"/>
    </xf>
    <xf numFmtId="3" fontId="59" fillId="24" borderId="18" xfId="28" applyNumberFormat="1" applyFont="1" applyFill="1" applyBorder="1" applyAlignment="1" applyProtection="1">
      <alignment horizontal="center" vertical="center" wrapText="1"/>
    </xf>
    <xf numFmtId="0" fontId="62" fillId="29" borderId="16" xfId="28" applyFont="1" applyFill="1" applyBorder="1" applyAlignment="1" applyProtection="1">
      <alignment horizontal="center" vertical="center" wrapText="1"/>
    </xf>
    <xf numFmtId="0" fontId="26" fillId="28" borderId="25" xfId="28" applyFont="1" applyFill="1" applyBorder="1"/>
    <xf numFmtId="0" fontId="26" fillId="28" borderId="24" xfId="28" applyFont="1" applyFill="1" applyBorder="1"/>
    <xf numFmtId="0" fontId="37" fillId="0" borderId="0" xfId="0" applyFont="1" applyAlignment="1" applyProtection="1">
      <alignment horizontal="left"/>
    </xf>
    <xf numFmtId="0" fontId="38" fillId="0" borderId="0" xfId="0" applyFont="1" applyBorder="1" applyAlignment="1" applyProtection="1">
      <alignment wrapText="1"/>
    </xf>
    <xf numFmtId="0" fontId="40" fillId="0" borderId="0" xfId="0" applyFont="1" applyAlignment="1" applyProtection="1">
      <alignment horizontal="center"/>
    </xf>
    <xf numFmtId="0" fontId="40" fillId="0" borderId="0" xfId="0" applyFont="1" applyBorder="1" applyAlignment="1" applyProtection="1">
      <alignment horizontal="center"/>
    </xf>
    <xf numFmtId="1" fontId="63" fillId="0" borderId="30" xfId="28" applyNumberFormat="1" applyFont="1" applyFill="1" applyBorder="1" applyAlignment="1" applyProtection="1">
      <alignment horizontal="center" vertical="center" wrapText="1"/>
      <protection locked="0"/>
    </xf>
    <xf numFmtId="1" fontId="63" fillId="0" borderId="45" xfId="28" applyNumberFormat="1" applyFont="1" applyFill="1" applyBorder="1" applyAlignment="1" applyProtection="1">
      <alignment horizontal="center" vertical="center" wrapText="1"/>
      <protection locked="0"/>
    </xf>
    <xf numFmtId="1" fontId="63" fillId="0" borderId="34" xfId="28" applyNumberFormat="1" applyFont="1" applyFill="1" applyBorder="1" applyAlignment="1" applyProtection="1">
      <alignment horizontal="center" vertical="center" wrapText="1"/>
      <protection locked="0"/>
    </xf>
    <xf numFmtId="3" fontId="23" fillId="33" borderId="0" xfId="0" applyNumberFormat="1" applyFont="1" applyFill="1" applyBorder="1" applyAlignment="1" applyProtection="1">
      <protection locked="0"/>
    </xf>
    <xf numFmtId="0" fontId="23" fillId="33" borderId="0" xfId="0" applyFont="1" applyFill="1" applyBorder="1" applyAlignment="1" applyProtection="1">
      <alignment horizontal="right" indent="1"/>
      <protection locked="0"/>
    </xf>
    <xf numFmtId="3" fontId="52" fillId="0" borderId="35" xfId="28" applyNumberFormat="1" applyFont="1" applyBorder="1" applyAlignment="1" applyProtection="1"/>
    <xf numFmtId="3" fontId="52" fillId="0" borderId="46" xfId="28" applyNumberFormat="1" applyFont="1" applyBorder="1" applyAlignment="1" applyProtection="1"/>
    <xf numFmtId="3" fontId="52" fillId="0" borderId="19" xfId="28" applyNumberFormat="1" applyFont="1" applyBorder="1" applyAlignment="1" applyProtection="1"/>
    <xf numFmtId="0" fontId="34" fillId="27" borderId="14" xfId="0" applyFont="1" applyFill="1" applyBorder="1" applyAlignment="1" applyProtection="1">
      <alignment horizontal="left" vertical="top"/>
    </xf>
    <xf numFmtId="177" fontId="35" fillId="0" borderId="12" xfId="0" applyNumberFormat="1" applyFont="1" applyBorder="1" applyAlignment="1" applyProtection="1">
      <alignment horizontal="center" vertical="center"/>
      <protection hidden="1"/>
    </xf>
    <xf numFmtId="177" fontId="39" fillId="0" borderId="12" xfId="0" applyNumberFormat="1" applyFont="1" applyFill="1" applyBorder="1" applyAlignment="1" applyProtection="1">
      <alignment horizontal="center" vertical="center"/>
      <protection hidden="1"/>
    </xf>
    <xf numFmtId="177" fontId="39" fillId="0" borderId="47" xfId="0" applyNumberFormat="1" applyFont="1" applyFill="1" applyBorder="1" applyAlignment="1" applyProtection="1">
      <alignment horizontal="center" vertical="center"/>
      <protection hidden="1"/>
    </xf>
    <xf numFmtId="177" fontId="35" fillId="0" borderId="0" xfId="0" applyNumberFormat="1" applyFont="1" applyBorder="1" applyAlignment="1" applyProtection="1">
      <alignment horizontal="center" vertical="center"/>
      <protection hidden="1"/>
    </xf>
    <xf numFmtId="10" fontId="35" fillId="0" borderId="12" xfId="0" applyNumberFormat="1" applyFont="1" applyBorder="1" applyAlignment="1" applyProtection="1">
      <alignment horizontal="center" vertical="center"/>
      <protection hidden="1"/>
    </xf>
    <xf numFmtId="0" fontId="0" fillId="0" borderId="0" xfId="0" applyBorder="1" applyAlignment="1" applyProtection="1">
      <alignment horizontal="center" vertical="center"/>
      <protection hidden="1"/>
    </xf>
    <xf numFmtId="0" fontId="35" fillId="0" borderId="0" xfId="0" applyFont="1" applyFill="1" applyBorder="1" applyAlignment="1" applyProtection="1">
      <alignment horizontal="right"/>
      <protection locked="0"/>
    </xf>
    <xf numFmtId="0" fontId="35" fillId="33" borderId="48" xfId="0" applyFont="1" applyFill="1" applyBorder="1" applyAlignment="1" applyProtection="1">
      <alignment horizontal="center" vertical="center"/>
      <protection locked="0"/>
    </xf>
    <xf numFmtId="177" fontId="36" fillId="25" borderId="48" xfId="0" applyNumberFormat="1" applyFont="1" applyFill="1" applyBorder="1" applyAlignment="1" applyProtection="1">
      <alignment horizontal="center" vertical="center"/>
      <protection hidden="1"/>
    </xf>
    <xf numFmtId="177" fontId="35" fillId="0" borderId="48" xfId="0" applyNumberFormat="1" applyFont="1" applyBorder="1" applyAlignment="1" applyProtection="1">
      <alignment horizontal="center" vertical="center"/>
      <protection hidden="1"/>
    </xf>
    <xf numFmtId="0" fontId="35" fillId="33" borderId="32" xfId="0" applyFont="1" applyFill="1" applyBorder="1" applyAlignment="1" applyProtection="1">
      <alignment horizontal="center" vertical="center"/>
      <protection locked="0"/>
    </xf>
    <xf numFmtId="177" fontId="36" fillId="25" borderId="32" xfId="0" applyNumberFormat="1" applyFont="1" applyFill="1" applyBorder="1" applyAlignment="1" applyProtection="1">
      <alignment horizontal="center" vertical="center"/>
      <protection hidden="1"/>
    </xf>
    <xf numFmtId="177" fontId="35" fillId="0" borderId="32" xfId="0" applyNumberFormat="1" applyFont="1" applyBorder="1" applyAlignment="1" applyProtection="1">
      <alignment horizontal="center" vertical="center"/>
      <protection hidden="1"/>
    </xf>
    <xf numFmtId="0" fontId="75" fillId="33" borderId="32" xfId="0" applyFont="1" applyFill="1" applyBorder="1" applyAlignment="1" applyProtection="1">
      <alignment horizontal="center" vertical="center"/>
      <protection locked="0"/>
    </xf>
    <xf numFmtId="177" fontId="35" fillId="0" borderId="32" xfId="0" applyNumberFormat="1" applyFont="1" applyFill="1" applyBorder="1" applyAlignment="1" applyProtection="1">
      <alignment horizontal="center" vertical="center"/>
      <protection hidden="1"/>
    </xf>
    <xf numFmtId="0" fontId="35" fillId="33" borderId="41" xfId="0" applyFont="1" applyFill="1" applyBorder="1" applyAlignment="1" applyProtection="1">
      <alignment horizontal="center" vertical="center"/>
      <protection locked="0"/>
    </xf>
    <xf numFmtId="177" fontId="36" fillId="25" borderId="41" xfId="0" applyNumberFormat="1" applyFont="1" applyFill="1" applyBorder="1" applyAlignment="1" applyProtection="1">
      <alignment horizontal="center" vertical="center"/>
      <protection hidden="1"/>
    </xf>
    <xf numFmtId="177" fontId="35" fillId="0" borderId="41" xfId="0" applyNumberFormat="1" applyFont="1" applyBorder="1" applyAlignment="1" applyProtection="1">
      <alignment horizontal="center" vertical="center"/>
      <protection hidden="1"/>
    </xf>
    <xf numFmtId="0" fontId="37" fillId="0" borderId="0" xfId="0" applyFont="1" applyBorder="1" applyAlignment="1" applyProtection="1"/>
    <xf numFmtId="3" fontId="23" fillId="33" borderId="0" xfId="0" applyNumberFormat="1" applyFont="1" applyFill="1" applyBorder="1" applyAlignment="1" applyProtection="1">
      <protection hidden="1"/>
    </xf>
    <xf numFmtId="0" fontId="76" fillId="0" borderId="0" xfId="0" applyFont="1" applyFill="1" applyProtection="1"/>
    <xf numFmtId="0" fontId="34" fillId="0" borderId="14" xfId="0" applyFont="1" applyFill="1" applyBorder="1" applyAlignment="1" applyProtection="1">
      <alignment vertical="top"/>
    </xf>
    <xf numFmtId="0" fontId="34" fillId="0" borderId="0" xfId="0" applyFont="1" applyFill="1" applyBorder="1" applyAlignment="1" applyProtection="1">
      <alignment vertical="top"/>
    </xf>
    <xf numFmtId="0" fontId="33" fillId="0" borderId="11" xfId="0" applyFont="1" applyFill="1" applyBorder="1" applyAlignment="1" applyProtection="1">
      <alignment vertical="top"/>
    </xf>
    <xf numFmtId="3" fontId="29" fillId="0" borderId="0" xfId="27" applyNumberFormat="1" applyFont="1" applyFill="1" applyAlignment="1" applyProtection="1">
      <alignment horizontal="left" wrapText="1"/>
    </xf>
    <xf numFmtId="0" fontId="41" fillId="0" borderId="0" xfId="0" applyFont="1" applyAlignment="1" applyProtection="1">
      <alignment horizontal="center"/>
      <protection hidden="1"/>
    </xf>
    <xf numFmtId="0" fontId="22" fillId="0" borderId="0" xfId="0" applyFont="1" applyFill="1" applyBorder="1" applyAlignment="1" applyProtection="1">
      <alignment horizontal="left"/>
      <protection hidden="1"/>
    </xf>
    <xf numFmtId="0" fontId="22" fillId="0" borderId="0" xfId="0" applyFont="1" applyAlignment="1" applyProtection="1">
      <alignment horizontal="right" vertical="center"/>
    </xf>
    <xf numFmtId="0" fontId="22" fillId="0" borderId="45" xfId="0" applyFont="1" applyBorder="1" applyAlignment="1" applyProtection="1">
      <alignment horizontal="right" vertical="center"/>
    </xf>
    <xf numFmtId="0" fontId="34" fillId="0" borderId="0" xfId="0" applyFont="1" applyFill="1" applyBorder="1" applyAlignment="1" applyProtection="1">
      <alignment horizontal="right"/>
      <protection hidden="1"/>
    </xf>
    <xf numFmtId="0" fontId="22" fillId="34" borderId="0" xfId="0" applyFont="1" applyFill="1" applyProtection="1">
      <protection locked="0"/>
    </xf>
    <xf numFmtId="3" fontId="23" fillId="0" borderId="0" xfId="0" applyNumberFormat="1" applyFont="1" applyFill="1" applyBorder="1" applyAlignment="1" applyProtection="1">
      <protection locked="0"/>
    </xf>
    <xf numFmtId="0" fontId="22" fillId="0" borderId="49" xfId="0" applyFont="1" applyBorder="1" applyAlignment="1" applyProtection="1">
      <alignment horizontal="center" vertical="center" wrapText="1"/>
    </xf>
    <xf numFmtId="0" fontId="19" fillId="27" borderId="11" xfId="0" applyFont="1" applyFill="1" applyBorder="1" applyAlignment="1" applyProtection="1">
      <alignment horizontal="right" vertical="center"/>
    </xf>
    <xf numFmtId="0" fontId="19" fillId="27" borderId="50" xfId="0" applyFont="1" applyFill="1" applyBorder="1" applyAlignment="1" applyProtection="1">
      <alignment horizontal="right" vertical="center"/>
    </xf>
    <xf numFmtId="0" fontId="34" fillId="0" borderId="0" xfId="0" applyFont="1" applyFill="1" applyBorder="1" applyAlignment="1" applyProtection="1">
      <alignment horizontal="left" vertical="center" wrapText="1"/>
    </xf>
    <xf numFmtId="0" fontId="33" fillId="0" borderId="0" xfId="0" applyFont="1" applyFill="1" applyProtection="1"/>
    <xf numFmtId="0" fontId="44" fillId="0" borderId="0" xfId="0" applyFont="1" applyFill="1" applyProtection="1"/>
    <xf numFmtId="0" fontId="34" fillId="33" borderId="12" xfId="0" applyFont="1" applyFill="1" applyBorder="1" applyAlignment="1" applyProtection="1">
      <alignment horizontal="center" vertical="center"/>
      <protection locked="0"/>
    </xf>
    <xf numFmtId="177" fontId="35" fillId="0" borderId="38" xfId="0" applyNumberFormat="1" applyFont="1" applyFill="1" applyBorder="1" applyAlignment="1" applyProtection="1">
      <alignment horizontal="center" vertical="center"/>
      <protection hidden="1"/>
    </xf>
    <xf numFmtId="0" fontId="39" fillId="0" borderId="0" xfId="0" applyFont="1" applyAlignment="1" applyProtection="1">
      <alignment horizontal="right" vertical="center"/>
    </xf>
    <xf numFmtId="9" fontId="39" fillId="0" borderId="0" xfId="0" applyNumberFormat="1" applyFont="1" applyAlignment="1" applyProtection="1">
      <alignment horizontal="left" vertical="center"/>
    </xf>
    <xf numFmtId="177" fontId="23" fillId="0" borderId="12" xfId="0" applyNumberFormat="1" applyFont="1" applyFill="1" applyBorder="1" applyAlignment="1" applyProtection="1">
      <alignment horizontal="center" vertical="center"/>
      <protection hidden="1"/>
    </xf>
    <xf numFmtId="0" fontId="0" fillId="0" borderId="0" xfId="0" applyFont="1" applyProtection="1"/>
    <xf numFmtId="0" fontId="32" fillId="0" borderId="0" xfId="0" applyNumberFormat="1" applyFont="1" applyBorder="1" applyAlignment="1" applyProtection="1">
      <alignment horizontal="right"/>
      <protection hidden="1"/>
    </xf>
    <xf numFmtId="177" fontId="39" fillId="0" borderId="0" xfId="0" applyNumberFormat="1" applyFont="1" applyBorder="1" applyAlignment="1" applyProtection="1">
      <alignment horizontal="center" vertical="center"/>
      <protection hidden="1"/>
    </xf>
    <xf numFmtId="10" fontId="39" fillId="0" borderId="12" xfId="0" applyNumberFormat="1" applyFont="1" applyFill="1" applyBorder="1" applyAlignment="1" applyProtection="1">
      <alignment horizontal="center" vertical="center"/>
      <protection hidden="1"/>
    </xf>
    <xf numFmtId="0" fontId="0" fillId="0" borderId="0" xfId="0" applyFont="1" applyBorder="1" applyAlignment="1" applyProtection="1">
      <alignment horizontal="center" vertical="center"/>
      <protection hidden="1"/>
    </xf>
    <xf numFmtId="0" fontId="25" fillId="0" borderId="0" xfId="0" applyFont="1" applyProtection="1"/>
    <xf numFmtId="0" fontId="0" fillId="0" borderId="0" xfId="0" applyFont="1" applyFill="1" applyBorder="1" applyProtection="1"/>
    <xf numFmtId="177" fontId="39" fillId="0" borderId="51" xfId="0" applyNumberFormat="1" applyFont="1" applyFill="1" applyBorder="1" applyAlignment="1" applyProtection="1">
      <alignment horizontal="center" vertical="center"/>
      <protection hidden="1"/>
    </xf>
    <xf numFmtId="0" fontId="35" fillId="0" borderId="0" xfId="0" applyFont="1" applyBorder="1" applyAlignment="1" applyProtection="1">
      <alignment horizontal="center"/>
      <protection hidden="1"/>
    </xf>
    <xf numFmtId="0" fontId="23" fillId="0" borderId="52" xfId="28" applyFont="1" applyFill="1" applyBorder="1" applyAlignment="1">
      <alignment horizontal="right"/>
    </xf>
    <xf numFmtId="1" fontId="35" fillId="0" borderId="46" xfId="28" applyNumberFormat="1" applyFont="1" applyFill="1" applyBorder="1"/>
    <xf numFmtId="10" fontId="38" fillId="0" borderId="46" xfId="28" applyNumberFormat="1" applyFont="1" applyFill="1" applyBorder="1" applyAlignment="1">
      <alignment horizontal="right"/>
    </xf>
    <xf numFmtId="10" fontId="38" fillId="0" borderId="53" xfId="28" applyNumberFormat="1" applyFont="1" applyFill="1" applyBorder="1" applyAlignment="1">
      <alignment horizontal="right"/>
    </xf>
    <xf numFmtId="0" fontId="37" fillId="0" borderId="0" xfId="0" applyFont="1" applyAlignment="1" applyProtection="1">
      <alignment horizontal="left" vertical="center" wrapText="1"/>
    </xf>
    <xf numFmtId="0" fontId="37" fillId="0" borderId="0" xfId="0" applyFont="1" applyBorder="1" applyAlignment="1" applyProtection="1">
      <alignment horizontal="left" vertical="center" wrapText="1"/>
    </xf>
    <xf numFmtId="0" fontId="22" fillId="0" borderId="0" xfId="0" applyFont="1" applyFill="1" applyBorder="1" applyAlignment="1" applyProtection="1">
      <alignment horizontal="center"/>
      <protection locked="0"/>
    </xf>
    <xf numFmtId="0" fontId="22" fillId="0" borderId="54" xfId="0" applyFont="1" applyBorder="1" applyAlignment="1" applyProtection="1">
      <alignment horizontal="right" vertical="center"/>
    </xf>
    <xf numFmtId="0" fontId="22" fillId="0" borderId="55" xfId="0" applyFont="1" applyBorder="1" applyAlignment="1" applyProtection="1">
      <alignment horizontal="right" vertical="center"/>
    </xf>
    <xf numFmtId="0" fontId="34" fillId="0" borderId="0" xfId="0" applyFont="1" applyBorder="1" applyAlignment="1" applyProtection="1">
      <alignment horizontal="right"/>
    </xf>
    <xf numFmtId="3" fontId="68" fillId="0" borderId="0" xfId="28" applyNumberFormat="1" applyFont="1" applyAlignment="1" applyProtection="1">
      <alignment horizontal="left" wrapText="1"/>
    </xf>
    <xf numFmtId="0" fontId="25" fillId="0" borderId="0" xfId="0" applyFont="1" applyFill="1" applyBorder="1" applyProtection="1"/>
    <xf numFmtId="0" fontId="0" fillId="0" borderId="0" xfId="0" applyBorder="1" applyAlignment="1" applyProtection="1">
      <alignment horizontal="center"/>
    </xf>
    <xf numFmtId="0" fontId="31" fillId="0" borderId="0" xfId="0" applyFont="1" applyFill="1" applyBorder="1" applyAlignment="1" applyProtection="1">
      <alignment horizontal="center"/>
    </xf>
    <xf numFmtId="0" fontId="0" fillId="0" borderId="0" xfId="0" applyFont="1" applyFill="1" applyBorder="1" applyAlignment="1" applyProtection="1">
      <alignment horizontal="center"/>
    </xf>
    <xf numFmtId="0" fontId="62" fillId="29" borderId="24" xfId="28" applyFont="1" applyFill="1" applyBorder="1" applyAlignment="1" applyProtection="1">
      <alignment horizontal="center" vertical="center" wrapText="1"/>
    </xf>
    <xf numFmtId="0" fontId="61" fillId="29" borderId="22" xfId="28" applyFont="1" applyFill="1" applyBorder="1" applyAlignment="1" applyProtection="1">
      <alignment horizontal="center" vertical="center" wrapText="1"/>
    </xf>
    <xf numFmtId="4" fontId="62" fillId="29" borderId="20" xfId="28" applyNumberFormat="1" applyFont="1" applyFill="1" applyBorder="1" applyAlignment="1" applyProtection="1">
      <alignment horizontal="center" vertical="center" wrapText="1"/>
      <protection locked="0"/>
    </xf>
    <xf numFmtId="183" fontId="62" fillId="29" borderId="21" xfId="28" applyNumberFormat="1" applyFont="1" applyFill="1" applyBorder="1" applyAlignment="1" applyProtection="1">
      <alignment horizontal="center" vertical="center" wrapText="1"/>
      <protection locked="0"/>
    </xf>
    <xf numFmtId="183" fontId="62" fillId="29" borderId="23" xfId="28" applyNumberFormat="1" applyFont="1" applyFill="1" applyBorder="1" applyAlignment="1" applyProtection="1">
      <alignment horizontal="center" vertical="center" wrapText="1"/>
      <protection locked="0"/>
    </xf>
    <xf numFmtId="183" fontId="62" fillId="29" borderId="18" xfId="28" applyNumberFormat="1" applyFont="1" applyFill="1" applyBorder="1" applyAlignment="1" applyProtection="1">
      <alignment horizontal="center" vertical="center" wrapText="1"/>
      <protection locked="0"/>
    </xf>
    <xf numFmtId="182" fontId="52" fillId="29" borderId="20" xfId="0" applyNumberFormat="1" applyFont="1" applyFill="1" applyBorder="1" applyAlignment="1" applyProtection="1">
      <alignment horizontal="right"/>
      <protection locked="0"/>
    </xf>
    <xf numFmtId="182" fontId="64" fillId="29" borderId="19" xfId="28" applyNumberFormat="1" applyFont="1" applyFill="1" applyBorder="1" applyAlignment="1" applyProtection="1">
      <alignment horizontal="right" vertical="center"/>
      <protection locked="0"/>
    </xf>
    <xf numFmtId="182" fontId="52" fillId="29" borderId="10" xfId="0" applyNumberFormat="1" applyFont="1" applyFill="1" applyBorder="1" applyAlignment="1" applyProtection="1">
      <alignment horizontal="right"/>
      <protection locked="0"/>
    </xf>
    <xf numFmtId="182" fontId="64" fillId="29" borderId="10" xfId="28" applyNumberFormat="1" applyFont="1" applyFill="1" applyBorder="1" applyAlignment="1" applyProtection="1">
      <alignment horizontal="right" vertical="center"/>
      <protection locked="0"/>
    </xf>
    <xf numFmtId="182" fontId="64" fillId="29" borderId="22" xfId="28" applyNumberFormat="1" applyFont="1" applyFill="1" applyBorder="1" applyAlignment="1" applyProtection="1">
      <alignment horizontal="right" vertical="center"/>
      <protection locked="0"/>
    </xf>
    <xf numFmtId="182" fontId="64" fillId="29" borderId="33" xfId="28" applyNumberFormat="1" applyFont="1" applyFill="1" applyBorder="1" applyAlignment="1" applyProtection="1">
      <alignment horizontal="right" vertical="center"/>
      <protection locked="0"/>
    </xf>
    <xf numFmtId="182" fontId="64" fillId="29" borderId="35" xfId="28" applyNumberFormat="1" applyFont="1" applyFill="1" applyBorder="1" applyAlignment="1" applyProtection="1">
      <alignment horizontal="right" vertical="center"/>
      <protection locked="0"/>
    </xf>
    <xf numFmtId="182" fontId="64" fillId="29" borderId="24" xfId="28" applyNumberFormat="1" applyFont="1" applyFill="1" applyBorder="1" applyAlignment="1" applyProtection="1">
      <alignment horizontal="right" vertical="center"/>
      <protection locked="0"/>
    </xf>
    <xf numFmtId="182" fontId="64" fillId="29" borderId="16" xfId="28" applyNumberFormat="1" applyFont="1" applyFill="1" applyBorder="1" applyAlignment="1" applyProtection="1">
      <alignment horizontal="right" vertical="center"/>
      <protection locked="0"/>
    </xf>
    <xf numFmtId="182" fontId="52" fillId="24" borderId="20" xfId="0" applyNumberFormat="1" applyFont="1" applyFill="1" applyBorder="1" applyAlignment="1" applyProtection="1">
      <alignment horizontal="right"/>
      <protection locked="0"/>
    </xf>
    <xf numFmtId="182" fontId="64" fillId="24" borderId="19" xfId="28" applyNumberFormat="1" applyFont="1" applyFill="1" applyBorder="1" applyAlignment="1" applyProtection="1">
      <alignment vertical="center"/>
      <protection locked="0"/>
    </xf>
    <xf numFmtId="182" fontId="52" fillId="24" borderId="10" xfId="0" applyNumberFormat="1" applyFont="1" applyFill="1" applyBorder="1" applyAlignment="1" applyProtection="1">
      <alignment horizontal="right"/>
      <protection locked="0"/>
    </xf>
    <xf numFmtId="182" fontId="64" fillId="24" borderId="10" xfId="28" applyNumberFormat="1" applyFont="1" applyFill="1" applyBorder="1" applyAlignment="1" applyProtection="1">
      <alignment vertical="center"/>
      <protection locked="0"/>
    </xf>
    <xf numFmtId="182" fontId="64" fillId="24" borderId="22" xfId="28" applyNumberFormat="1" applyFont="1" applyFill="1" applyBorder="1" applyAlignment="1" applyProtection="1">
      <alignment horizontal="right" vertical="center"/>
      <protection locked="0"/>
    </xf>
    <xf numFmtId="182" fontId="64" fillId="24" borderId="33" xfId="28" applyNumberFormat="1" applyFont="1" applyFill="1" applyBorder="1" applyAlignment="1" applyProtection="1">
      <alignment horizontal="right" vertical="center"/>
      <protection locked="0"/>
    </xf>
    <xf numFmtId="182" fontId="64" fillId="24" borderId="35" xfId="28" applyNumberFormat="1" applyFont="1" applyFill="1" applyBorder="1" applyAlignment="1" applyProtection="1">
      <alignment vertical="center"/>
      <protection locked="0"/>
    </xf>
    <xf numFmtId="182" fontId="64" fillId="24" borderId="24" xfId="28" applyNumberFormat="1" applyFont="1" applyFill="1" applyBorder="1" applyAlignment="1" applyProtection="1">
      <alignment horizontal="right" vertical="center"/>
      <protection locked="0"/>
    </xf>
    <xf numFmtId="182" fontId="64" fillId="24" borderId="16" xfId="28" applyNumberFormat="1" applyFont="1" applyFill="1" applyBorder="1" applyAlignment="1" applyProtection="1">
      <alignment vertical="center"/>
      <protection locked="0"/>
    </xf>
    <xf numFmtId="0" fontId="43" fillId="0" borderId="0" xfId="0" applyFont="1" applyBorder="1" applyAlignment="1" applyProtection="1">
      <alignment vertical="top" wrapText="1"/>
      <protection hidden="1"/>
    </xf>
    <xf numFmtId="177" fontId="38" fillId="0" borderId="48" xfId="0" applyNumberFormat="1" applyFont="1" applyBorder="1" applyAlignment="1" applyProtection="1">
      <alignment horizontal="center" vertical="center" wrapText="1"/>
      <protection hidden="1"/>
    </xf>
    <xf numFmtId="177" fontId="38" fillId="0" borderId="32" xfId="0" applyNumberFormat="1" applyFont="1" applyBorder="1" applyAlignment="1" applyProtection="1">
      <alignment horizontal="center" vertical="center" wrapText="1"/>
      <protection hidden="1"/>
    </xf>
    <xf numFmtId="177" fontId="38" fillId="0" borderId="41" xfId="0" applyNumberFormat="1" applyFont="1" applyBorder="1" applyAlignment="1" applyProtection="1">
      <alignment horizontal="center" vertical="center" wrapText="1"/>
      <protection hidden="1"/>
    </xf>
    <xf numFmtId="177" fontId="38" fillId="0" borderId="38" xfId="0" applyNumberFormat="1" applyFont="1" applyBorder="1" applyAlignment="1" applyProtection="1">
      <alignment horizontal="center" vertical="center" wrapText="1"/>
      <protection hidden="1"/>
    </xf>
    <xf numFmtId="182" fontId="64" fillId="29" borderId="23" xfId="28" applyNumberFormat="1" applyFont="1" applyFill="1" applyBorder="1" applyAlignment="1" applyProtection="1">
      <alignment horizontal="right" vertical="center"/>
      <protection locked="0"/>
    </xf>
    <xf numFmtId="182" fontId="64" fillId="24" borderId="56" xfId="28" applyNumberFormat="1" applyFont="1" applyFill="1" applyBorder="1" applyAlignment="1" applyProtection="1">
      <alignment vertical="center"/>
      <protection locked="0"/>
    </xf>
    <xf numFmtId="3" fontId="52" fillId="0" borderId="34" xfId="28" applyNumberFormat="1" applyFont="1" applyBorder="1" applyAlignment="1" applyProtection="1"/>
    <xf numFmtId="3" fontId="52" fillId="0" borderId="57" xfId="28" applyNumberFormat="1" applyFont="1" applyBorder="1" applyAlignment="1" applyProtection="1"/>
    <xf numFmtId="3" fontId="52" fillId="0" borderId="44" xfId="28" applyNumberFormat="1" applyFont="1" applyBorder="1" applyAlignment="1" applyProtection="1"/>
    <xf numFmtId="3" fontId="52" fillId="0" borderId="30" xfId="28" applyNumberFormat="1" applyFont="1" applyBorder="1" applyAlignment="1" applyProtection="1"/>
    <xf numFmtId="0" fontId="29" fillId="0" borderId="0" xfId="28" applyProtection="1"/>
    <xf numFmtId="3" fontId="29" fillId="0" borderId="0" xfId="28" applyNumberFormat="1" applyProtection="1"/>
    <xf numFmtId="0" fontId="29" fillId="0" borderId="0" xfId="28" applyAlignment="1" applyProtection="1">
      <alignment horizontal="center"/>
    </xf>
    <xf numFmtId="0" fontId="51" fillId="0" borderId="0" xfId="28" applyFont="1" applyProtection="1"/>
    <xf numFmtId="0" fontId="69" fillId="0" borderId="0" xfId="28" applyFont="1" applyProtection="1"/>
    <xf numFmtId="0" fontId="52" fillId="0" borderId="0" xfId="28" applyFont="1" applyBorder="1" applyProtection="1"/>
    <xf numFmtId="0" fontId="52" fillId="0" borderId="0" xfId="28" applyFont="1" applyProtection="1"/>
    <xf numFmtId="0" fontId="19" fillId="0" borderId="0" xfId="28" applyFont="1" applyBorder="1" applyAlignment="1" applyProtection="1">
      <alignment vertical="top" wrapText="1"/>
    </xf>
    <xf numFmtId="0" fontId="29" fillId="0" borderId="0" xfId="28" applyBorder="1" applyProtection="1"/>
    <xf numFmtId="3" fontId="56" fillId="0" borderId="27" xfId="28" applyNumberFormat="1" applyFont="1" applyBorder="1" applyAlignment="1" applyProtection="1">
      <alignment horizontal="left"/>
    </xf>
    <xf numFmtId="3" fontId="56" fillId="0" borderId="44" xfId="28" applyNumberFormat="1" applyFont="1" applyBorder="1" applyAlignment="1" applyProtection="1">
      <alignment horizontal="left"/>
    </xf>
    <xf numFmtId="3" fontId="52" fillId="0" borderId="44" xfId="28" applyNumberFormat="1" applyFont="1" applyBorder="1" applyAlignment="1" applyProtection="1">
      <alignment horizontal="left"/>
    </xf>
    <xf numFmtId="3" fontId="58" fillId="0" borderId="0" xfId="28" applyNumberFormat="1" applyFont="1" applyProtection="1"/>
    <xf numFmtId="3" fontId="51" fillId="0" borderId="0" xfId="28" applyNumberFormat="1" applyFont="1" applyProtection="1"/>
    <xf numFmtId="0" fontId="29" fillId="0" borderId="0" xfId="28" applyBorder="1" applyProtection="1">
      <protection locked="0"/>
    </xf>
    <xf numFmtId="1" fontId="59" fillId="0" borderId="0" xfId="28" applyNumberFormat="1" applyFont="1" applyFill="1" applyBorder="1" applyProtection="1">
      <protection locked="0"/>
    </xf>
    <xf numFmtId="182" fontId="74" fillId="29" borderId="58" xfId="28" applyNumberFormat="1" applyFont="1" applyFill="1" applyBorder="1" applyAlignment="1" applyProtection="1">
      <alignment vertical="center"/>
      <protection locked="0"/>
    </xf>
    <xf numFmtId="182" fontId="74" fillId="24" borderId="58" xfId="28" applyNumberFormat="1" applyFont="1" applyFill="1" applyBorder="1" applyAlignment="1" applyProtection="1">
      <alignment horizontal="right" vertical="center"/>
      <protection locked="0"/>
    </xf>
    <xf numFmtId="182" fontId="74" fillId="24" borderId="59" xfId="28" applyNumberFormat="1" applyFont="1" applyFill="1" applyBorder="1" applyAlignment="1" applyProtection="1">
      <alignment horizontal="right" vertical="center"/>
      <protection locked="0"/>
    </xf>
    <xf numFmtId="182" fontId="74" fillId="24" borderId="60" xfId="28" applyNumberFormat="1" applyFont="1" applyFill="1" applyBorder="1" applyAlignment="1" applyProtection="1">
      <alignment horizontal="right" vertical="center"/>
      <protection locked="0"/>
    </xf>
    <xf numFmtId="1" fontId="63" fillId="0" borderId="0" xfId="28" applyNumberFormat="1" applyFont="1" applyFill="1" applyBorder="1" applyAlignment="1" applyProtection="1">
      <alignment vertical="center"/>
      <protection locked="0"/>
    </xf>
    <xf numFmtId="2" fontId="63" fillId="0" borderId="0" xfId="28" applyNumberFormat="1" applyFont="1" applyFill="1" applyBorder="1" applyAlignment="1" applyProtection="1">
      <alignment vertical="center" wrapText="1"/>
      <protection locked="0"/>
    </xf>
    <xf numFmtId="0" fontId="62" fillId="0" borderId="0" xfId="28" applyFont="1" applyFill="1" applyBorder="1" applyAlignment="1" applyProtection="1">
      <alignment horizontal="center" vertical="center" wrapText="1"/>
      <protection locked="0"/>
    </xf>
    <xf numFmtId="183" fontId="62" fillId="29" borderId="12" xfId="28" applyNumberFormat="1" applyFont="1" applyFill="1" applyBorder="1" applyAlignment="1" applyProtection="1">
      <alignment horizontal="center" vertical="center" wrapText="1"/>
      <protection locked="0"/>
    </xf>
    <xf numFmtId="0" fontId="22" fillId="0" borderId="0" xfId="0" applyFont="1" applyAlignment="1" applyProtection="1">
      <alignment horizontal="right"/>
    </xf>
    <xf numFmtId="184" fontId="36" fillId="25" borderId="0" xfId="0" applyNumberFormat="1" applyFont="1" applyFill="1" applyBorder="1" applyAlignment="1" applyProtection="1">
      <alignment horizontal="center" vertical="center"/>
      <protection hidden="1"/>
    </xf>
    <xf numFmtId="14" fontId="19" fillId="35" borderId="0" xfId="0" applyNumberFormat="1" applyFont="1" applyFill="1" applyBorder="1" applyAlignment="1" applyProtection="1">
      <alignment horizontal="center" vertical="center"/>
      <protection locked="0"/>
    </xf>
    <xf numFmtId="0" fontId="19" fillId="35" borderId="88" xfId="0" applyFont="1" applyFill="1" applyBorder="1" applyAlignment="1" applyProtection="1">
      <alignment horizontal="center" vertical="center"/>
      <protection locked="0"/>
    </xf>
    <xf numFmtId="0" fontId="50" fillId="0" borderId="0" xfId="0" applyNumberFormat="1" applyFont="1" applyBorder="1" applyAlignment="1" applyProtection="1">
      <protection hidden="1"/>
    </xf>
    <xf numFmtId="177" fontId="39" fillId="36" borderId="12" xfId="0" applyNumberFormat="1" applyFont="1" applyFill="1" applyBorder="1" applyAlignment="1" applyProtection="1">
      <alignment horizontal="center" vertical="center"/>
      <protection hidden="1"/>
    </xf>
    <xf numFmtId="177" fontId="39" fillId="36" borderId="47" xfId="0" applyNumberFormat="1" applyFont="1" applyFill="1" applyBorder="1" applyAlignment="1" applyProtection="1">
      <alignment horizontal="center" vertical="center"/>
      <protection hidden="1"/>
    </xf>
    <xf numFmtId="0" fontId="34" fillId="0" borderId="50" xfId="0" applyFont="1" applyBorder="1" applyAlignment="1" applyProtection="1">
      <alignment horizontal="left"/>
    </xf>
    <xf numFmtId="0" fontId="18" fillId="0" borderId="70" xfId="0" applyFont="1" applyBorder="1" applyAlignment="1" applyProtection="1">
      <alignment horizontal="left"/>
    </xf>
    <xf numFmtId="0" fontId="18" fillId="0" borderId="63" xfId="0" applyFont="1" applyBorder="1" applyAlignment="1" applyProtection="1">
      <alignment horizontal="left"/>
    </xf>
    <xf numFmtId="0" fontId="18" fillId="0" borderId="64" xfId="0" applyFont="1" applyBorder="1" applyAlignment="1" applyProtection="1">
      <alignment horizontal="left"/>
    </xf>
    <xf numFmtId="0" fontId="20" fillId="0" borderId="0" xfId="0" applyFont="1" applyBorder="1" applyAlignment="1" applyProtection="1">
      <alignment horizontal="center"/>
    </xf>
    <xf numFmtId="0" fontId="20" fillId="0" borderId="11" xfId="0" applyFont="1" applyBorder="1" applyAlignment="1" applyProtection="1">
      <alignment horizontal="center"/>
    </xf>
    <xf numFmtId="0" fontId="33" fillId="0" borderId="14" xfId="0" applyFont="1" applyBorder="1" applyAlignment="1" applyProtection="1">
      <alignment horizontal="left"/>
    </xf>
    <xf numFmtId="0" fontId="33" fillId="0" borderId="0" xfId="0" applyFont="1" applyBorder="1" applyAlignment="1" applyProtection="1">
      <alignment horizontal="left"/>
    </xf>
    <xf numFmtId="0" fontId="33" fillId="0" borderId="11" xfId="0" applyFont="1" applyBorder="1" applyAlignment="1" applyProtection="1">
      <alignment horizontal="left"/>
    </xf>
    <xf numFmtId="0" fontId="40" fillId="0" borderId="0" xfId="0" applyFont="1" applyAlignment="1" applyProtection="1">
      <alignment horizontal="center"/>
    </xf>
    <xf numFmtId="0" fontId="40" fillId="0" borderId="11" xfId="0" applyFont="1" applyBorder="1" applyAlignment="1" applyProtection="1">
      <alignment horizontal="center"/>
    </xf>
    <xf numFmtId="0" fontId="34" fillId="27" borderId="14" xfId="0" applyFont="1" applyFill="1" applyBorder="1" applyAlignment="1" applyProtection="1">
      <alignment horizontal="left" vertical="top"/>
    </xf>
    <xf numFmtId="0" fontId="34" fillId="27" borderId="0" xfId="0" applyFont="1" applyFill="1" applyBorder="1" applyAlignment="1" applyProtection="1">
      <alignment horizontal="left" vertical="top"/>
    </xf>
    <xf numFmtId="0" fontId="34" fillId="27" borderId="11" xfId="0" applyFont="1" applyFill="1" applyBorder="1" applyAlignment="1" applyProtection="1">
      <alignment horizontal="left" vertical="top"/>
    </xf>
    <xf numFmtId="0" fontId="34" fillId="0" borderId="74" xfId="0" applyFont="1" applyFill="1" applyBorder="1" applyAlignment="1" applyProtection="1">
      <alignment horizontal="left" vertical="top"/>
    </xf>
    <xf numFmtId="0" fontId="33" fillId="0" borderId="50" xfId="0" applyFont="1" applyFill="1" applyBorder="1" applyAlignment="1" applyProtection="1">
      <alignment horizontal="left" vertical="top"/>
    </xf>
    <xf numFmtId="0" fontId="33" fillId="0" borderId="75" xfId="0" applyFont="1" applyFill="1" applyBorder="1" applyAlignment="1" applyProtection="1">
      <alignment horizontal="left" vertical="top"/>
    </xf>
    <xf numFmtId="0" fontId="42" fillId="0" borderId="31" xfId="0" applyFont="1" applyFill="1" applyBorder="1" applyAlignment="1" applyProtection="1">
      <alignment horizontal="center" vertical="center"/>
    </xf>
    <xf numFmtId="0" fontId="42" fillId="0" borderId="61" xfId="0" applyFont="1" applyFill="1" applyBorder="1" applyAlignment="1" applyProtection="1">
      <alignment horizontal="center" vertical="center"/>
    </xf>
    <xf numFmtId="0" fontId="42" fillId="0" borderId="45" xfId="0" applyFont="1" applyFill="1" applyBorder="1" applyAlignment="1" applyProtection="1">
      <alignment horizontal="center" vertical="center"/>
    </xf>
    <xf numFmtId="0" fontId="19" fillId="35" borderId="12" xfId="0" applyFont="1" applyFill="1" applyBorder="1" applyAlignment="1" applyProtection="1">
      <alignment horizontal="left" vertical="top"/>
    </xf>
    <xf numFmtId="0" fontId="22" fillId="0" borderId="68" xfId="0" applyFont="1" applyBorder="1" applyAlignment="1" applyProtection="1">
      <alignment horizontal="right" vertical="center"/>
    </xf>
    <xf numFmtId="0" fontId="22" fillId="0" borderId="69" xfId="0" applyFont="1" applyBorder="1" applyAlignment="1" applyProtection="1">
      <alignment horizontal="right" vertical="center"/>
    </xf>
    <xf numFmtId="0" fontId="22" fillId="38" borderId="70" xfId="0" applyFont="1" applyFill="1" applyBorder="1" applyAlignment="1" applyProtection="1">
      <alignment horizontal="center" vertical="center"/>
      <protection locked="0"/>
    </xf>
    <xf numFmtId="0" fontId="22" fillId="38" borderId="63" xfId="0" applyFont="1" applyFill="1" applyBorder="1" applyAlignment="1" applyProtection="1">
      <alignment horizontal="center" vertical="center"/>
      <protection locked="0"/>
    </xf>
    <xf numFmtId="0" fontId="22" fillId="38" borderId="64" xfId="0" applyFont="1" applyFill="1" applyBorder="1" applyAlignment="1" applyProtection="1">
      <alignment horizontal="center" vertical="center"/>
      <protection locked="0"/>
    </xf>
    <xf numFmtId="0" fontId="22" fillId="38" borderId="28" xfId="0" applyFont="1" applyFill="1" applyBorder="1" applyAlignment="1" applyProtection="1">
      <alignment horizontal="center" vertical="center"/>
      <protection locked="0"/>
    </xf>
    <xf numFmtId="0" fontId="22" fillId="38" borderId="44" xfId="0" applyFont="1" applyFill="1" applyBorder="1" applyAlignment="1" applyProtection="1">
      <alignment horizontal="center" vertical="center"/>
      <protection locked="0"/>
    </xf>
    <xf numFmtId="0" fontId="22" fillId="38" borderId="71" xfId="0" applyFont="1" applyFill="1" applyBorder="1" applyAlignment="1" applyProtection="1">
      <alignment horizontal="center" vertical="center"/>
      <protection locked="0"/>
    </xf>
    <xf numFmtId="1" fontId="33" fillId="33" borderId="31" xfId="0" applyNumberFormat="1" applyFont="1" applyFill="1" applyBorder="1" applyAlignment="1" applyProtection="1">
      <alignment horizontal="center" vertical="center"/>
      <protection locked="0"/>
    </xf>
    <xf numFmtId="1" fontId="33" fillId="33" borderId="62" xfId="0" applyNumberFormat="1" applyFont="1" applyFill="1" applyBorder="1" applyAlignment="1" applyProtection="1">
      <alignment horizontal="center" vertical="center"/>
      <protection locked="0"/>
    </xf>
    <xf numFmtId="0" fontId="22" fillId="0" borderId="72" xfId="0" applyFont="1" applyBorder="1" applyAlignment="1" applyProtection="1">
      <alignment horizontal="right" vertical="center"/>
    </xf>
    <xf numFmtId="0" fontId="22" fillId="38" borderId="37" xfId="0" applyFont="1" applyFill="1" applyBorder="1" applyAlignment="1" applyProtection="1">
      <alignment horizontal="center" vertical="center" wrapText="1"/>
      <protection locked="0"/>
    </xf>
    <xf numFmtId="0" fontId="22" fillId="38" borderId="42" xfId="0" applyFont="1" applyFill="1" applyBorder="1" applyAlignment="1" applyProtection="1">
      <alignment horizontal="center" vertical="center" wrapText="1"/>
      <protection locked="0"/>
    </xf>
    <xf numFmtId="0" fontId="22" fillId="38" borderId="73" xfId="0" applyFont="1" applyFill="1" applyBorder="1" applyAlignment="1" applyProtection="1">
      <alignment horizontal="center" vertical="center" wrapText="1"/>
      <protection locked="0"/>
    </xf>
    <xf numFmtId="0" fontId="22" fillId="38" borderId="28" xfId="0" applyFont="1" applyFill="1" applyBorder="1" applyAlignment="1" applyProtection="1">
      <alignment horizontal="center" vertical="center" wrapText="1"/>
      <protection locked="0"/>
    </xf>
    <xf numFmtId="0" fontId="22" fillId="38" borderId="44" xfId="0" applyFont="1" applyFill="1" applyBorder="1" applyAlignment="1" applyProtection="1">
      <alignment horizontal="center" vertical="center" wrapText="1"/>
      <protection locked="0"/>
    </xf>
    <xf numFmtId="0" fontId="22" fillId="38" borderId="71" xfId="0" applyFont="1" applyFill="1" applyBorder="1" applyAlignment="1" applyProtection="1">
      <alignment horizontal="center" vertical="center" wrapText="1"/>
      <protection locked="0"/>
    </xf>
    <xf numFmtId="176" fontId="33" fillId="33" borderId="31" xfId="0" applyNumberFormat="1" applyFont="1" applyFill="1" applyBorder="1" applyAlignment="1" applyProtection="1">
      <alignment horizontal="center" vertical="center"/>
      <protection locked="0"/>
    </xf>
    <xf numFmtId="176" fontId="33" fillId="33" borderId="62" xfId="0" applyNumberFormat="1" applyFont="1" applyFill="1" applyBorder="1" applyAlignment="1" applyProtection="1">
      <alignment horizontal="center" vertical="center"/>
      <protection locked="0"/>
    </xf>
    <xf numFmtId="0" fontId="22" fillId="0" borderId="15" xfId="0" applyFont="1" applyBorder="1" applyAlignment="1" applyProtection="1">
      <alignment horizontal="center" vertical="center"/>
    </xf>
    <xf numFmtId="0" fontId="22" fillId="0" borderId="61" xfId="0" applyFont="1" applyBorder="1" applyAlignment="1" applyProtection="1">
      <alignment horizontal="center" vertical="center"/>
    </xf>
    <xf numFmtId="0" fontId="22" fillId="0" borderId="62" xfId="0" applyFont="1" applyBorder="1" applyAlignment="1" applyProtection="1">
      <alignment horizontal="center" vertical="center"/>
    </xf>
    <xf numFmtId="0" fontId="22" fillId="38" borderId="15" xfId="0" applyFont="1" applyFill="1" applyBorder="1" applyAlignment="1" applyProtection="1">
      <alignment horizontal="center" vertical="center"/>
      <protection locked="0"/>
    </xf>
    <xf numFmtId="0" fontId="22" fillId="38" borderId="61" xfId="0" applyFont="1" applyFill="1" applyBorder="1" applyAlignment="1" applyProtection="1">
      <alignment horizontal="center" vertical="center"/>
      <protection locked="0"/>
    </xf>
    <xf numFmtId="0" fontId="22" fillId="38" borderId="62" xfId="0" applyFont="1" applyFill="1" applyBorder="1" applyAlignment="1" applyProtection="1">
      <alignment horizontal="center" vertical="center"/>
      <protection locked="0"/>
    </xf>
    <xf numFmtId="0" fontId="33" fillId="33" borderId="61" xfId="0" applyFont="1" applyFill="1" applyBorder="1" applyAlignment="1" applyProtection="1">
      <alignment horizontal="center" vertical="center"/>
      <protection locked="0"/>
    </xf>
    <xf numFmtId="0" fontId="33" fillId="33" borderId="62" xfId="0" applyFont="1" applyFill="1" applyBorder="1" applyAlignment="1" applyProtection="1">
      <alignment horizontal="center" vertical="center"/>
      <protection locked="0"/>
    </xf>
    <xf numFmtId="179" fontId="22" fillId="38" borderId="15" xfId="0" applyNumberFormat="1" applyFont="1" applyFill="1" applyBorder="1" applyAlignment="1" applyProtection="1">
      <alignment horizontal="center" vertical="center"/>
      <protection locked="0"/>
    </xf>
    <xf numFmtId="179" fontId="22" fillId="38" borderId="61" xfId="0" applyNumberFormat="1" applyFont="1" applyFill="1" applyBorder="1" applyAlignment="1" applyProtection="1">
      <alignment horizontal="center" vertical="center"/>
      <protection locked="0"/>
    </xf>
    <xf numFmtId="179" fontId="22" fillId="38" borderId="62" xfId="0" applyNumberFormat="1" applyFont="1" applyFill="1" applyBorder="1" applyAlignment="1" applyProtection="1">
      <alignment horizontal="center" vertical="center"/>
      <protection locked="0"/>
    </xf>
    <xf numFmtId="0" fontId="22" fillId="38" borderId="40" xfId="0" applyFont="1" applyFill="1" applyBorder="1" applyAlignment="1" applyProtection="1">
      <alignment horizontal="center" vertical="center"/>
      <protection locked="0"/>
    </xf>
    <xf numFmtId="0" fontId="22" fillId="38" borderId="66" xfId="0" applyFont="1" applyFill="1" applyBorder="1" applyAlignment="1" applyProtection="1">
      <alignment horizontal="center" vertical="center"/>
      <protection locked="0"/>
    </xf>
    <xf numFmtId="0" fontId="22" fillId="38" borderId="67" xfId="0" applyFont="1" applyFill="1" applyBorder="1" applyAlignment="1" applyProtection="1">
      <alignment horizontal="center" vertical="center"/>
      <protection locked="0"/>
    </xf>
    <xf numFmtId="0" fontId="33" fillId="33" borderId="66" xfId="0" applyFont="1" applyFill="1" applyBorder="1" applyAlignment="1" applyProtection="1">
      <alignment horizontal="center" vertical="center"/>
      <protection locked="0"/>
    </xf>
    <xf numFmtId="0" fontId="33" fillId="33" borderId="67" xfId="0" applyFont="1" applyFill="1" applyBorder="1" applyAlignment="1" applyProtection="1">
      <alignment horizontal="center" vertical="center"/>
      <protection locked="0"/>
    </xf>
    <xf numFmtId="0" fontId="0" fillId="31" borderId="0" xfId="0" applyFill="1" applyAlignment="1" applyProtection="1">
      <alignment horizontal="center"/>
    </xf>
    <xf numFmtId="0" fontId="22" fillId="0" borderId="0" xfId="0" applyFont="1" applyAlignment="1" applyProtection="1">
      <alignment horizontal="left"/>
      <protection hidden="1"/>
    </xf>
    <xf numFmtId="0" fontId="34" fillId="0" borderId="0" xfId="0" applyFont="1" applyFill="1" applyBorder="1" applyAlignment="1" applyProtection="1">
      <alignment horizontal="left"/>
      <protection hidden="1"/>
    </xf>
    <xf numFmtId="0" fontId="43" fillId="0" borderId="0" xfId="0" applyFont="1" applyBorder="1" applyAlignment="1" applyProtection="1">
      <alignment horizontal="center" vertical="top" wrapText="1"/>
      <protection hidden="1"/>
    </xf>
    <xf numFmtId="0" fontId="34" fillId="0" borderId="0" xfId="0" applyFont="1" applyAlignment="1" applyProtection="1">
      <alignment horizontal="center" vertical="center" wrapText="1"/>
    </xf>
    <xf numFmtId="0" fontId="34" fillId="0" borderId="0" xfId="0" applyFont="1" applyAlignment="1" applyProtection="1">
      <alignment horizontal="center" vertical="center"/>
    </xf>
    <xf numFmtId="0" fontId="22" fillId="0" borderId="0" xfId="0" applyFont="1" applyFill="1" applyBorder="1" applyAlignment="1" applyProtection="1">
      <alignment horizontal="left"/>
      <protection hidden="1"/>
    </xf>
    <xf numFmtId="0" fontId="41" fillId="0" borderId="0" xfId="0" applyFont="1" applyAlignment="1" applyProtection="1">
      <alignment horizontal="center"/>
      <protection hidden="1"/>
    </xf>
    <xf numFmtId="0" fontId="45" fillId="0" borderId="0" xfId="0" applyFont="1" applyFill="1" applyBorder="1" applyAlignment="1" applyProtection="1">
      <alignment horizontal="left" vertical="center" wrapText="1"/>
    </xf>
    <xf numFmtId="0" fontId="34" fillId="0" borderId="0" xfId="0" applyFont="1" applyFill="1" applyBorder="1" applyAlignment="1" applyProtection="1">
      <alignment horizontal="left" vertical="center" wrapText="1"/>
    </xf>
    <xf numFmtId="0" fontId="22" fillId="0" borderId="13" xfId="0" applyFont="1" applyBorder="1" applyAlignment="1" applyProtection="1">
      <alignment horizontal="center" vertical="center"/>
    </xf>
    <xf numFmtId="0" fontId="22" fillId="0" borderId="51" xfId="0" applyFont="1" applyBorder="1" applyAlignment="1" applyProtection="1">
      <alignment horizontal="center" vertical="center"/>
    </xf>
    <xf numFmtId="178" fontId="34" fillId="33" borderId="13" xfId="0" applyNumberFormat="1" applyFont="1" applyFill="1" applyBorder="1" applyAlignment="1" applyProtection="1">
      <alignment horizontal="center" vertical="center"/>
      <protection locked="0"/>
    </xf>
    <xf numFmtId="178" fontId="34" fillId="33" borderId="51" xfId="0" applyNumberFormat="1" applyFont="1" applyFill="1" applyBorder="1" applyAlignment="1" applyProtection="1">
      <alignment horizontal="center" vertical="center"/>
      <protection locked="0"/>
    </xf>
    <xf numFmtId="0" fontId="0" fillId="37" borderId="65" xfId="0" applyFill="1" applyBorder="1" applyAlignment="1" applyProtection="1">
      <alignment horizontal="center" vertical="center"/>
      <protection locked="0"/>
    </xf>
    <xf numFmtId="0" fontId="0" fillId="37" borderId="51" xfId="0" applyFill="1" applyBorder="1" applyAlignment="1" applyProtection="1">
      <alignment horizontal="center" vertical="center"/>
      <protection locked="0"/>
    </xf>
    <xf numFmtId="0" fontId="34" fillId="26" borderId="13" xfId="0" applyFont="1" applyFill="1" applyBorder="1" applyAlignment="1" applyProtection="1">
      <alignment horizontal="center" vertical="center" wrapText="1"/>
      <protection hidden="1"/>
    </xf>
    <xf numFmtId="0" fontId="34" fillId="26" borderId="49" xfId="0" applyFont="1" applyFill="1" applyBorder="1" applyAlignment="1" applyProtection="1">
      <alignment horizontal="center" vertical="center" wrapText="1"/>
      <protection hidden="1"/>
    </xf>
    <xf numFmtId="0" fontId="34" fillId="26" borderId="51" xfId="0" applyFont="1" applyFill="1" applyBorder="1" applyAlignment="1" applyProtection="1">
      <alignment horizontal="center" vertical="center" wrapText="1"/>
      <protection hidden="1"/>
    </xf>
    <xf numFmtId="0" fontId="32" fillId="0" borderId="48" xfId="0" applyFont="1" applyBorder="1" applyAlignment="1" applyProtection="1">
      <alignment horizontal="left" vertical="center" wrapText="1"/>
      <protection hidden="1"/>
    </xf>
    <xf numFmtId="0" fontId="32" fillId="0" borderId="32" xfId="0" applyFont="1" applyFill="1" applyBorder="1" applyAlignment="1" applyProtection="1">
      <alignment horizontal="left" vertical="center" wrapText="1"/>
      <protection hidden="1"/>
    </xf>
    <xf numFmtId="0" fontId="32" fillId="0" borderId="32" xfId="0" applyFont="1" applyBorder="1" applyAlignment="1" applyProtection="1">
      <alignment horizontal="left" vertical="center" wrapText="1"/>
      <protection hidden="1"/>
    </xf>
    <xf numFmtId="0" fontId="32" fillId="0" borderId="15" xfId="0" applyFont="1" applyBorder="1" applyAlignment="1" applyProtection="1">
      <alignment horizontal="left" vertical="center" wrapText="1"/>
      <protection hidden="1"/>
    </xf>
    <xf numFmtId="0" fontId="32" fillId="0" borderId="61" xfId="0" applyFont="1" applyBorder="1" applyAlignment="1" applyProtection="1">
      <alignment horizontal="left" vertical="center" wrapText="1"/>
      <protection hidden="1"/>
    </xf>
    <xf numFmtId="0" fontId="32" fillId="0" borderId="62" xfId="0" applyFont="1" applyBorder="1" applyAlignment="1" applyProtection="1">
      <alignment horizontal="left" vertical="center" wrapText="1"/>
      <protection hidden="1"/>
    </xf>
    <xf numFmtId="0" fontId="32" fillId="0" borderId="41" xfId="0" applyFont="1" applyBorder="1" applyAlignment="1" applyProtection="1">
      <alignment horizontal="left" vertical="center" wrapText="1"/>
      <protection hidden="1"/>
    </xf>
    <xf numFmtId="0" fontId="39" fillId="0" borderId="63" xfId="0" applyFont="1" applyBorder="1" applyAlignment="1" applyProtection="1">
      <alignment horizontal="right" vertical="center"/>
    </xf>
    <xf numFmtId="0" fontId="39" fillId="0" borderId="64" xfId="0" applyFont="1" applyBorder="1" applyAlignment="1" applyProtection="1">
      <alignment horizontal="right" vertical="center"/>
    </xf>
    <xf numFmtId="0" fontId="50" fillId="0" borderId="0" xfId="0" applyNumberFormat="1" applyFont="1" applyBorder="1" applyAlignment="1" applyProtection="1">
      <alignment horizontal="right"/>
      <protection hidden="1"/>
    </xf>
    <xf numFmtId="0" fontId="50" fillId="0" borderId="11" xfId="0" applyNumberFormat="1" applyFont="1" applyBorder="1" applyAlignment="1" applyProtection="1">
      <alignment horizontal="right"/>
      <protection hidden="1"/>
    </xf>
    <xf numFmtId="0" fontId="50" fillId="36" borderId="0" xfId="0" applyNumberFormat="1" applyFont="1" applyFill="1" applyBorder="1" applyAlignment="1" applyProtection="1">
      <alignment horizontal="center" vertical="center"/>
      <protection hidden="1"/>
    </xf>
    <xf numFmtId="0" fontId="50" fillId="36" borderId="11" xfId="0" applyNumberFormat="1" applyFont="1" applyFill="1" applyBorder="1" applyAlignment="1" applyProtection="1">
      <alignment horizontal="center" vertical="center"/>
      <protection hidden="1"/>
    </xf>
    <xf numFmtId="0" fontId="67" fillId="30" borderId="13" xfId="0" applyNumberFormat="1" applyFont="1" applyFill="1" applyBorder="1" applyAlignment="1" applyProtection="1">
      <alignment horizontal="right"/>
      <protection hidden="1"/>
    </xf>
    <xf numFmtId="0" fontId="67" fillId="30" borderId="51" xfId="0" applyNumberFormat="1" applyFont="1" applyFill="1" applyBorder="1" applyAlignment="1" applyProtection="1">
      <alignment horizontal="right"/>
      <protection hidden="1"/>
    </xf>
    <xf numFmtId="0" fontId="35" fillId="0" borderId="0" xfId="0" applyFont="1" applyBorder="1" applyAlignment="1" applyProtection="1">
      <alignment horizontal="left"/>
      <protection hidden="1"/>
    </xf>
    <xf numFmtId="0" fontId="38" fillId="0" borderId="48" xfId="0" applyFont="1" applyBorder="1" applyAlignment="1" applyProtection="1">
      <alignment horizontal="left" vertical="center" wrapText="1"/>
    </xf>
    <xf numFmtId="0" fontId="38" fillId="0" borderId="32" xfId="0" applyFont="1" applyFill="1" applyBorder="1" applyAlignment="1" applyProtection="1">
      <alignment horizontal="left" vertical="center" wrapText="1"/>
    </xf>
    <xf numFmtId="0" fontId="38" fillId="0" borderId="41" xfId="0" applyFont="1" applyFill="1" applyBorder="1" applyAlignment="1" applyProtection="1">
      <alignment horizontal="left" vertical="center" wrapText="1"/>
    </xf>
    <xf numFmtId="0" fontId="38" fillId="0" borderId="0" xfId="0" applyFont="1" applyBorder="1" applyAlignment="1" applyProtection="1">
      <alignment horizontal="left" wrapText="1"/>
    </xf>
    <xf numFmtId="0" fontId="37" fillId="0" borderId="0" xfId="0" applyFont="1" applyAlignment="1" applyProtection="1">
      <alignment horizontal="left" vertical="center" wrapText="1"/>
    </xf>
    <xf numFmtId="0" fontId="37" fillId="0" borderId="0" xfId="0" applyFont="1" applyBorder="1" applyAlignment="1" applyProtection="1">
      <alignment horizontal="left" vertical="center" wrapText="1"/>
    </xf>
    <xf numFmtId="0" fontId="37" fillId="0" borderId="36" xfId="0" applyFont="1" applyBorder="1" applyAlignment="1" applyProtection="1">
      <alignment horizontal="center"/>
    </xf>
    <xf numFmtId="0" fontId="37" fillId="0" borderId="42" xfId="0" applyFont="1" applyBorder="1" applyAlignment="1" applyProtection="1">
      <alignment horizontal="center"/>
    </xf>
    <xf numFmtId="0" fontId="37" fillId="0" borderId="34" xfId="0" applyFont="1" applyBorder="1" applyAlignment="1" applyProtection="1">
      <alignment horizontal="center"/>
    </xf>
    <xf numFmtId="0" fontId="37" fillId="0" borderId="43" xfId="0" applyFont="1" applyBorder="1" applyAlignment="1" applyProtection="1">
      <alignment horizontal="center"/>
    </xf>
    <xf numFmtId="0" fontId="37" fillId="0" borderId="0" xfId="0" applyFont="1" applyBorder="1" applyAlignment="1" applyProtection="1">
      <alignment horizontal="center"/>
    </xf>
    <xf numFmtId="0" fontId="37" fillId="0" borderId="57" xfId="0" applyFont="1" applyBorder="1" applyAlignment="1" applyProtection="1">
      <alignment horizontal="center"/>
    </xf>
    <xf numFmtId="0" fontId="37" fillId="0" borderId="27" xfId="0" applyFont="1" applyBorder="1" applyAlignment="1" applyProtection="1">
      <alignment horizontal="center"/>
    </xf>
    <xf numFmtId="0" fontId="37" fillId="0" borderId="44" xfId="0" applyFont="1" applyBorder="1" applyAlignment="1" applyProtection="1">
      <alignment horizontal="center"/>
    </xf>
    <xf numFmtId="0" fontId="37" fillId="0" borderId="30" xfId="0" applyFont="1" applyBorder="1" applyAlignment="1" applyProtection="1">
      <alignment horizontal="center"/>
    </xf>
    <xf numFmtId="0" fontId="35" fillId="0" borderId="57" xfId="0" applyFont="1" applyBorder="1" applyAlignment="1" applyProtection="1">
      <alignment horizontal="right" vertical="center"/>
    </xf>
    <xf numFmtId="14" fontId="32" fillId="33" borderId="35" xfId="0" applyNumberFormat="1" applyFont="1" applyFill="1" applyBorder="1" applyAlignment="1" applyProtection="1">
      <alignment horizontal="center" vertical="center"/>
      <protection locked="0"/>
    </xf>
    <xf numFmtId="0" fontId="32" fillId="33" borderId="19" xfId="0" applyFont="1" applyFill="1" applyBorder="1" applyAlignment="1" applyProtection="1">
      <alignment horizontal="center" vertical="center"/>
      <protection locked="0"/>
    </xf>
    <xf numFmtId="0" fontId="35" fillId="0" borderId="0" xfId="0" applyFont="1" applyFill="1" applyBorder="1" applyAlignment="1" applyProtection="1">
      <alignment horizontal="left" vertical="center" wrapText="1"/>
    </xf>
    <xf numFmtId="0" fontId="38" fillId="0" borderId="0" xfId="0" applyFont="1" applyBorder="1" applyAlignment="1" applyProtection="1">
      <alignment horizontal="left" vertical="center" wrapText="1"/>
    </xf>
    <xf numFmtId="0" fontId="22" fillId="0" borderId="0" xfId="0" applyFont="1" applyFill="1" applyBorder="1" applyAlignment="1" applyProtection="1">
      <alignment horizontal="center"/>
      <protection locked="0"/>
    </xf>
    <xf numFmtId="0" fontId="70" fillId="0" borderId="0" xfId="0" applyFont="1" applyBorder="1" applyAlignment="1" applyProtection="1">
      <alignment horizontal="left"/>
    </xf>
    <xf numFmtId="0" fontId="38" fillId="0" borderId="0" xfId="0" applyFont="1" applyBorder="1" applyAlignment="1" applyProtection="1">
      <alignment horizontal="center"/>
    </xf>
    <xf numFmtId="0" fontId="72" fillId="0" borderId="0" xfId="0" applyFont="1" applyFill="1" applyBorder="1" applyAlignment="1" applyProtection="1">
      <alignment horizontal="left"/>
    </xf>
    <xf numFmtId="0" fontId="44" fillId="0" borderId="0" xfId="0" applyFont="1" applyFill="1" applyBorder="1" applyAlignment="1" applyProtection="1">
      <alignment horizontal="center"/>
    </xf>
    <xf numFmtId="0" fontId="73" fillId="0" borderId="0" xfId="0" applyFont="1" applyFill="1" applyBorder="1" applyAlignment="1" applyProtection="1">
      <alignment horizontal="left" vertical="center" wrapText="1"/>
    </xf>
    <xf numFmtId="0" fontId="73" fillId="0" borderId="0" xfId="0" applyFont="1" applyFill="1" applyBorder="1" applyAlignment="1" applyProtection="1">
      <alignment horizontal="center"/>
    </xf>
    <xf numFmtId="0" fontId="43" fillId="0" borderId="0" xfId="0" applyFont="1" applyAlignment="1" applyProtection="1">
      <alignment horizontal="center"/>
    </xf>
    <xf numFmtId="0" fontId="43" fillId="0" borderId="11" xfId="0" applyFont="1" applyBorder="1" applyAlignment="1" applyProtection="1">
      <alignment horizontal="center"/>
    </xf>
    <xf numFmtId="0" fontId="39" fillId="0" borderId="0" xfId="0" applyFont="1" applyBorder="1" applyAlignment="1" applyProtection="1">
      <alignment horizontal="right" vertical="center"/>
    </xf>
    <xf numFmtId="0" fontId="39" fillId="37" borderId="12" xfId="0" applyNumberFormat="1" applyFont="1" applyFill="1" applyBorder="1" applyAlignment="1" applyProtection="1">
      <alignment horizontal="right" vertical="center"/>
      <protection hidden="1"/>
    </xf>
    <xf numFmtId="0" fontId="39" fillId="0" borderId="0" xfId="0" applyFont="1" applyBorder="1" applyAlignment="1" applyProtection="1">
      <alignment horizontal="left"/>
      <protection hidden="1"/>
    </xf>
    <xf numFmtId="0" fontId="38" fillId="0" borderId="38" xfId="0" applyFont="1" applyFill="1" applyBorder="1" applyAlignment="1" applyProtection="1">
      <alignment horizontal="left" vertical="center" wrapText="1"/>
    </xf>
    <xf numFmtId="0" fontId="32" fillId="33" borderId="35" xfId="0" applyFont="1" applyFill="1" applyBorder="1" applyAlignment="1" applyProtection="1">
      <alignment horizontal="center" vertical="center"/>
      <protection locked="0"/>
    </xf>
    <xf numFmtId="14" fontId="69" fillId="0" borderId="82" xfId="28" applyNumberFormat="1" applyFont="1" applyBorder="1" applyAlignment="1" applyProtection="1">
      <alignment horizontal="left" vertical="center"/>
      <protection locked="0" hidden="1"/>
    </xf>
    <xf numFmtId="0" fontId="69" fillId="0" borderId="61" xfId="28" applyFont="1" applyBorder="1" applyAlignment="1" applyProtection="1">
      <alignment horizontal="left" vertical="center"/>
      <protection locked="0" hidden="1"/>
    </xf>
    <xf numFmtId="0" fontId="69" fillId="0" borderId="45" xfId="28" applyFont="1" applyBorder="1" applyAlignment="1" applyProtection="1">
      <alignment horizontal="left" vertical="center"/>
      <protection locked="0" hidden="1"/>
    </xf>
    <xf numFmtId="0" fontId="23" fillId="24" borderId="70" xfId="28" applyFont="1" applyFill="1" applyBorder="1" applyAlignment="1" applyProtection="1">
      <alignment horizontal="center" wrapText="1"/>
    </xf>
    <xf numFmtId="0" fontId="23" fillId="24" borderId="63" xfId="28" applyFont="1" applyFill="1" applyBorder="1" applyAlignment="1" applyProtection="1">
      <alignment horizontal="center" wrapText="1"/>
    </xf>
    <xf numFmtId="0" fontId="23" fillId="24" borderId="64" xfId="28" applyFont="1" applyFill="1" applyBorder="1" applyAlignment="1" applyProtection="1">
      <alignment horizontal="center" wrapText="1"/>
    </xf>
    <xf numFmtId="0" fontId="29" fillId="24" borderId="74" xfId="28" applyFill="1" applyBorder="1" applyAlignment="1" applyProtection="1">
      <alignment horizontal="center"/>
    </xf>
    <xf numFmtId="0" fontId="29" fillId="24" borderId="50" xfId="28" applyFill="1" applyBorder="1" applyAlignment="1" applyProtection="1">
      <alignment horizontal="center"/>
    </xf>
    <xf numFmtId="0" fontId="29" fillId="24" borderId="75" xfId="28" applyFill="1" applyBorder="1" applyAlignment="1" applyProtection="1">
      <alignment horizontal="center"/>
    </xf>
    <xf numFmtId="0" fontId="52" fillId="0" borderId="31" xfId="28" applyFont="1" applyBorder="1" applyAlignment="1" applyProtection="1">
      <alignment horizontal="left" vertical="center"/>
    </xf>
    <xf numFmtId="0" fontId="52" fillId="0" borderId="81" xfId="28" applyFont="1" applyBorder="1" applyAlignment="1" applyProtection="1">
      <alignment horizontal="left" vertical="center"/>
    </xf>
    <xf numFmtId="0" fontId="71" fillId="0" borderId="82" xfId="28" applyFont="1" applyFill="1" applyBorder="1" applyAlignment="1" applyProtection="1">
      <alignment horizontal="left" vertical="center"/>
      <protection locked="0" hidden="1"/>
    </xf>
    <xf numFmtId="0" fontId="71" fillId="0" borderId="61" xfId="28" applyFont="1" applyFill="1" applyBorder="1" applyAlignment="1" applyProtection="1">
      <alignment horizontal="left" vertical="center"/>
      <protection locked="0" hidden="1"/>
    </xf>
    <xf numFmtId="0" fontId="71" fillId="0" borderId="45" xfId="28" applyFont="1" applyFill="1" applyBorder="1" applyAlignment="1" applyProtection="1">
      <alignment horizontal="left" vertical="center"/>
      <protection locked="0" hidden="1"/>
    </xf>
    <xf numFmtId="0" fontId="52" fillId="0" borderId="31" xfId="28" applyFont="1" applyBorder="1" applyAlignment="1" applyProtection="1">
      <alignment horizontal="left" vertical="center" wrapText="1"/>
    </xf>
    <xf numFmtId="0" fontId="52" fillId="0" borderId="81" xfId="28" applyFont="1" applyBorder="1" applyAlignment="1" applyProtection="1">
      <alignment horizontal="left" vertical="center" wrapText="1"/>
    </xf>
    <xf numFmtId="0" fontId="69" fillId="0" borderId="82" xfId="28" applyFont="1" applyFill="1" applyBorder="1" applyAlignment="1" applyProtection="1">
      <alignment horizontal="left" vertical="center" wrapText="1"/>
      <protection locked="0" hidden="1"/>
    </xf>
    <xf numFmtId="0" fontId="69" fillId="0" borderId="61" xfId="28" applyFont="1" applyFill="1" applyBorder="1" applyAlignment="1" applyProtection="1">
      <alignment horizontal="left" vertical="center" wrapText="1"/>
      <protection locked="0" hidden="1"/>
    </xf>
    <xf numFmtId="0" fontId="69" fillId="0" borderId="45" xfId="28" applyFont="1" applyFill="1" applyBorder="1" applyAlignment="1" applyProtection="1">
      <alignment horizontal="left" vertical="center" wrapText="1"/>
      <protection locked="0" hidden="1"/>
    </xf>
    <xf numFmtId="3" fontId="68" fillId="0" borderId="0" xfId="28" applyNumberFormat="1" applyFont="1" applyAlignment="1" applyProtection="1">
      <alignment horizontal="left" wrapText="1"/>
      <protection locked="0"/>
    </xf>
    <xf numFmtId="0" fontId="29" fillId="0" borderId="31" xfId="28" applyBorder="1" applyAlignment="1" applyProtection="1">
      <alignment horizontal="left" vertical="center"/>
    </xf>
    <xf numFmtId="0" fontId="29" fillId="0" borderId="81" xfId="28" applyBorder="1" applyAlignment="1" applyProtection="1">
      <alignment horizontal="left" vertical="center"/>
    </xf>
    <xf numFmtId="0" fontId="69" fillId="0" borderId="82" xfId="28" applyFont="1" applyFill="1" applyBorder="1" applyAlignment="1" applyProtection="1">
      <alignment horizontal="left" vertical="center"/>
      <protection locked="0" hidden="1"/>
    </xf>
    <xf numFmtId="0" fontId="69" fillId="0" borderId="61" xfId="28" applyFont="1" applyFill="1" applyBorder="1" applyAlignment="1" applyProtection="1">
      <alignment horizontal="left" vertical="center"/>
      <protection locked="0" hidden="1"/>
    </xf>
    <xf numFmtId="0" fontId="69" fillId="0" borderId="45" xfId="28" applyFont="1" applyFill="1" applyBorder="1" applyAlignment="1" applyProtection="1">
      <alignment horizontal="left" vertical="center"/>
      <protection locked="0" hidden="1"/>
    </xf>
    <xf numFmtId="0" fontId="52" fillId="0" borderId="31" xfId="28" applyFont="1" applyFill="1" applyBorder="1" applyAlignment="1" applyProtection="1">
      <alignment horizontal="left" vertical="center"/>
    </xf>
    <xf numFmtId="0" fontId="52" fillId="0" borderId="81" xfId="28" applyFont="1" applyFill="1" applyBorder="1" applyAlignment="1" applyProtection="1">
      <alignment horizontal="left" vertical="center"/>
    </xf>
    <xf numFmtId="0" fontId="24" fillId="0" borderId="82" xfId="20" applyFont="1" applyFill="1" applyBorder="1" applyAlignment="1" applyProtection="1">
      <alignment horizontal="left" vertical="center"/>
      <protection locked="0" hidden="1"/>
    </xf>
    <xf numFmtId="3" fontId="29" fillId="32" borderId="0" xfId="27" applyNumberFormat="1" applyFont="1" applyFill="1" applyAlignment="1" applyProtection="1">
      <alignment horizontal="center" wrapText="1"/>
    </xf>
    <xf numFmtId="3" fontId="48" fillId="24" borderId="25" xfId="28" applyNumberFormat="1" applyFont="1" applyFill="1" applyBorder="1" applyAlignment="1" applyProtection="1">
      <alignment horizontal="center" vertical="center" wrapText="1"/>
    </xf>
    <xf numFmtId="3" fontId="48" fillId="24" borderId="20" xfId="28" applyNumberFormat="1" applyFont="1" applyFill="1" applyBorder="1" applyAlignment="1" applyProtection="1">
      <alignment horizontal="center" vertical="center" wrapText="1"/>
    </xf>
    <xf numFmtId="3" fontId="48" fillId="24" borderId="21" xfId="28" applyNumberFormat="1" applyFont="1" applyFill="1" applyBorder="1" applyAlignment="1" applyProtection="1">
      <alignment horizontal="center" vertical="center" wrapText="1"/>
    </xf>
    <xf numFmtId="3" fontId="48" fillId="24" borderId="22" xfId="28" applyNumberFormat="1" applyFont="1" applyFill="1" applyBorder="1" applyAlignment="1" applyProtection="1">
      <alignment horizontal="center" vertical="center" wrapText="1"/>
    </xf>
    <xf numFmtId="3" fontId="48" fillId="24" borderId="10" xfId="28" applyNumberFormat="1" applyFont="1" applyFill="1" applyBorder="1" applyAlignment="1" applyProtection="1">
      <alignment horizontal="center" vertical="center" wrapText="1"/>
    </xf>
    <xf numFmtId="3" fontId="48" fillId="24" borderId="23" xfId="28" applyNumberFormat="1" applyFont="1" applyFill="1" applyBorder="1" applyAlignment="1" applyProtection="1">
      <alignment horizontal="center" vertical="center" wrapText="1"/>
    </xf>
    <xf numFmtId="0" fontId="59" fillId="33" borderId="78" xfId="28" applyFont="1" applyFill="1" applyBorder="1" applyAlignment="1" applyProtection="1">
      <alignment horizontal="center" vertical="center" wrapText="1"/>
    </xf>
    <xf numFmtId="0" fontId="59" fillId="33" borderId="15" xfId="28" applyFont="1" applyFill="1" applyBorder="1" applyAlignment="1" applyProtection="1">
      <alignment horizontal="center" vertical="center" wrapText="1"/>
    </xf>
    <xf numFmtId="0" fontId="59" fillId="33" borderId="40" xfId="28" applyFont="1" applyFill="1" applyBorder="1" applyAlignment="1" applyProtection="1">
      <alignment horizontal="center" vertical="center" wrapText="1"/>
    </xf>
    <xf numFmtId="0" fontId="59" fillId="33" borderId="48" xfId="28" applyFont="1" applyFill="1" applyBorder="1" applyAlignment="1" applyProtection="1">
      <alignment horizontal="center" vertical="center" wrapText="1"/>
    </xf>
    <xf numFmtId="0" fontId="59" fillId="33" borderId="32" xfId="28" applyFont="1" applyFill="1" applyBorder="1" applyAlignment="1" applyProtection="1">
      <alignment horizontal="center" vertical="center" wrapText="1"/>
    </xf>
    <xf numFmtId="0" fontId="59" fillId="33" borderId="41" xfId="28" applyFont="1" applyFill="1" applyBorder="1" applyAlignment="1" applyProtection="1">
      <alignment horizontal="center" vertical="center" wrapText="1"/>
    </xf>
    <xf numFmtId="0" fontId="60" fillId="29" borderId="25" xfId="28" applyFont="1" applyFill="1" applyBorder="1" applyAlignment="1" applyProtection="1">
      <alignment horizontal="center" vertical="center" wrapText="1"/>
    </xf>
    <xf numFmtId="0" fontId="60" fillId="29" borderId="20" xfId="28" applyFont="1" applyFill="1" applyBorder="1" applyAlignment="1" applyProtection="1">
      <alignment horizontal="center" vertical="center" wrapText="1"/>
    </xf>
    <xf numFmtId="0" fontId="60" fillId="29" borderId="21" xfId="28" applyFont="1" applyFill="1" applyBorder="1" applyAlignment="1" applyProtection="1">
      <alignment horizontal="center" vertical="center" wrapText="1"/>
    </xf>
    <xf numFmtId="0" fontId="61" fillId="29" borderId="23" xfId="28" applyFont="1" applyFill="1" applyBorder="1" applyAlignment="1" applyProtection="1">
      <alignment horizontal="center" vertical="center" wrapText="1"/>
    </xf>
    <xf numFmtId="0" fontId="61" fillId="29" borderId="18" xfId="28" applyFont="1" applyFill="1" applyBorder="1" applyAlignment="1" applyProtection="1">
      <alignment horizontal="center" vertical="center" wrapText="1"/>
    </xf>
    <xf numFmtId="0" fontId="59" fillId="33" borderId="79" xfId="28" applyFont="1" applyFill="1" applyBorder="1" applyAlignment="1" applyProtection="1">
      <alignment horizontal="center" vertical="center" wrapText="1"/>
    </xf>
    <xf numFmtId="0" fontId="59" fillId="33" borderId="80" xfId="28" applyFont="1" applyFill="1" applyBorder="1" applyAlignment="1" applyProtection="1">
      <alignment horizontal="center" vertical="center" wrapText="1"/>
    </xf>
    <xf numFmtId="0" fontId="59" fillId="33" borderId="47" xfId="28" applyFont="1" applyFill="1" applyBorder="1" applyAlignment="1" applyProtection="1">
      <alignment horizontal="center" vertical="center" wrapText="1"/>
    </xf>
    <xf numFmtId="3" fontId="59" fillId="29" borderId="25" xfId="28" applyNumberFormat="1" applyFont="1" applyFill="1" applyBorder="1" applyAlignment="1" applyProtection="1">
      <alignment horizontal="center" vertical="center" wrapText="1"/>
    </xf>
    <xf numFmtId="0" fontId="0" fillId="0" borderId="20" xfId="0" applyBorder="1" applyProtection="1"/>
    <xf numFmtId="0" fontId="0" fillId="0" borderId="21" xfId="0" applyBorder="1" applyProtection="1"/>
    <xf numFmtId="0" fontId="0" fillId="0" borderId="22" xfId="0" applyBorder="1" applyProtection="1"/>
    <xf numFmtId="0" fontId="0" fillId="0" borderId="10" xfId="0" applyBorder="1" applyProtection="1"/>
    <xf numFmtId="0" fontId="0" fillId="0" borderId="23" xfId="0" applyBorder="1" applyProtection="1"/>
    <xf numFmtId="1" fontId="59" fillId="0" borderId="13" xfId="28" applyNumberFormat="1" applyFont="1" applyFill="1" applyBorder="1" applyAlignment="1" applyProtection="1">
      <alignment horizontal="center" wrapText="1"/>
      <protection locked="0"/>
    </xf>
    <xf numFmtId="1" fontId="59" fillId="0" borderId="49" xfId="28" applyNumberFormat="1" applyFont="1" applyFill="1" applyBorder="1" applyAlignment="1" applyProtection="1">
      <alignment horizontal="center" wrapText="1"/>
      <protection locked="0"/>
    </xf>
    <xf numFmtId="1" fontId="59" fillId="0" borderId="51" xfId="28" applyNumberFormat="1" applyFont="1" applyFill="1" applyBorder="1" applyAlignment="1" applyProtection="1">
      <alignment horizontal="center" wrapText="1"/>
      <protection locked="0"/>
    </xf>
    <xf numFmtId="3" fontId="52" fillId="0" borderId="44" xfId="28" applyNumberFormat="1" applyFont="1" applyBorder="1" applyAlignment="1" applyProtection="1">
      <alignment horizontal="center"/>
    </xf>
    <xf numFmtId="0" fontId="59" fillId="33" borderId="25" xfId="28" applyFont="1" applyFill="1" applyBorder="1" applyAlignment="1" applyProtection="1">
      <alignment horizontal="center" vertical="center" wrapText="1"/>
    </xf>
    <xf numFmtId="0" fontId="59" fillId="33" borderId="22" xfId="28" applyFont="1" applyFill="1" applyBorder="1" applyAlignment="1" applyProtection="1">
      <alignment horizontal="center" vertical="center" wrapText="1"/>
    </xf>
    <xf numFmtId="0" fontId="59" fillId="33" borderId="24" xfId="28" applyFont="1" applyFill="1" applyBorder="1" applyAlignment="1" applyProtection="1">
      <alignment horizontal="center" vertical="center" wrapText="1"/>
    </xf>
    <xf numFmtId="0" fontId="59" fillId="33" borderId="76" xfId="28" applyFont="1" applyFill="1" applyBorder="1" applyAlignment="1" applyProtection="1">
      <alignment horizontal="center" vertical="center" wrapText="1"/>
    </xf>
    <xf numFmtId="0" fontId="59" fillId="33" borderId="45" xfId="28" applyFont="1" applyFill="1" applyBorder="1" applyAlignment="1" applyProtection="1">
      <alignment horizontal="center" vertical="center" wrapText="1"/>
    </xf>
    <xf numFmtId="0" fontId="59" fillId="33" borderId="39" xfId="28" applyFont="1" applyFill="1" applyBorder="1" applyAlignment="1" applyProtection="1">
      <alignment horizontal="center" vertical="center" wrapText="1"/>
    </xf>
    <xf numFmtId="0" fontId="46" fillId="33" borderId="20" xfId="28" applyFont="1" applyFill="1" applyBorder="1" applyAlignment="1" applyProtection="1">
      <alignment horizontal="center" vertical="center" wrapText="1"/>
    </xf>
    <xf numFmtId="0" fontId="46" fillId="33" borderId="10" xfId="28" applyFont="1" applyFill="1" applyBorder="1" applyAlignment="1" applyProtection="1">
      <alignment horizontal="center" vertical="center" wrapText="1"/>
    </xf>
    <xf numFmtId="0" fontId="46" fillId="33" borderId="16" xfId="28" applyFont="1" applyFill="1" applyBorder="1" applyAlignment="1" applyProtection="1">
      <alignment horizontal="center" vertical="center" wrapText="1"/>
    </xf>
    <xf numFmtId="0" fontId="46" fillId="33" borderId="77" xfId="28" applyFont="1" applyFill="1" applyBorder="1" applyAlignment="1" applyProtection="1">
      <alignment horizontal="center" vertical="center" wrapText="1"/>
    </xf>
    <xf numFmtId="0" fontId="46" fillId="33" borderId="31" xfId="28" applyFont="1" applyFill="1" applyBorder="1" applyAlignment="1" applyProtection="1">
      <alignment horizontal="center" vertical="center" wrapText="1"/>
    </xf>
    <xf numFmtId="0" fontId="46" fillId="33" borderId="17" xfId="28" applyFont="1" applyFill="1" applyBorder="1" applyAlignment="1" applyProtection="1">
      <alignment horizontal="center" vertical="center" wrapText="1"/>
    </xf>
    <xf numFmtId="0" fontId="39" fillId="0" borderId="70" xfId="28" applyFont="1" applyFill="1" applyBorder="1" applyAlignment="1">
      <alignment horizontal="center" vertical="top" wrapText="1"/>
    </xf>
    <xf numFmtId="0" fontId="39" fillId="0" borderId="63" xfId="28" applyFont="1" applyFill="1" applyBorder="1" applyAlignment="1">
      <alignment horizontal="center" vertical="top" wrapText="1"/>
    </xf>
    <xf numFmtId="0" fontId="39" fillId="0" borderId="64" xfId="28" applyFont="1" applyFill="1" applyBorder="1" applyAlignment="1">
      <alignment horizontal="center" vertical="top" wrapText="1"/>
    </xf>
    <xf numFmtId="0" fontId="39" fillId="0" borderId="28" xfId="28" applyFont="1" applyFill="1" applyBorder="1" applyAlignment="1">
      <alignment horizontal="center" vertical="top" wrapText="1"/>
    </xf>
    <xf numFmtId="0" fontId="39" fillId="0" borderId="44" xfId="28" applyFont="1" applyFill="1" applyBorder="1" applyAlignment="1">
      <alignment horizontal="center" vertical="top" wrapText="1"/>
    </xf>
    <xf numFmtId="0" fontId="39" fillId="0" borderId="71" xfId="28" applyFont="1" applyFill="1" applyBorder="1" applyAlignment="1">
      <alignment horizontal="center" vertical="top" wrapText="1"/>
    </xf>
    <xf numFmtId="0" fontId="65" fillId="0" borderId="14" xfId="28" applyFont="1" applyFill="1" applyBorder="1" applyAlignment="1">
      <alignment horizontal="center" vertical="top" wrapText="1"/>
    </xf>
    <xf numFmtId="0" fontId="65" fillId="0" borderId="0" xfId="28" applyFont="1" applyFill="1" applyBorder="1" applyAlignment="1">
      <alignment horizontal="center" vertical="top" wrapText="1"/>
    </xf>
    <xf numFmtId="0" fontId="65" fillId="0" borderId="11" xfId="28" applyFont="1" applyFill="1" applyBorder="1" applyAlignment="1">
      <alignment horizontal="center" vertical="top" wrapText="1"/>
    </xf>
    <xf numFmtId="4" fontId="38" fillId="24" borderId="10" xfId="28" applyNumberFormat="1" applyFont="1" applyFill="1" applyBorder="1" applyAlignment="1">
      <alignment horizontal="center"/>
    </xf>
    <xf numFmtId="4" fontId="29" fillId="28" borderId="20" xfId="28" applyNumberFormat="1" applyFill="1" applyBorder="1" applyAlignment="1">
      <alignment horizontal="center"/>
    </xf>
    <xf numFmtId="4" fontId="29" fillId="28" borderId="21" xfId="28" applyNumberFormat="1" applyFill="1" applyBorder="1" applyAlignment="1">
      <alignment horizontal="center"/>
    </xf>
    <xf numFmtId="4" fontId="29" fillId="28" borderId="16" xfId="28" applyNumberFormat="1" applyFill="1" applyBorder="1" applyAlignment="1">
      <alignment horizontal="center"/>
    </xf>
    <xf numFmtId="4" fontId="29" fillId="28" borderId="18" xfId="28" applyNumberFormat="1" applyFill="1" applyBorder="1" applyAlignment="1">
      <alignment horizontal="center"/>
    </xf>
    <xf numFmtId="0" fontId="19" fillId="28" borderId="36" xfId="28" applyFont="1" applyFill="1" applyBorder="1" applyAlignment="1">
      <alignment horizontal="center" vertical="center" wrapText="1"/>
    </xf>
    <xf numFmtId="0" fontId="19" fillId="28" borderId="34" xfId="28" applyFont="1" applyFill="1" applyBorder="1" applyAlignment="1">
      <alignment horizontal="center" vertical="center" wrapText="1"/>
    </xf>
    <xf numFmtId="0" fontId="19" fillId="28" borderId="42" xfId="28" applyFont="1" applyFill="1" applyBorder="1" applyAlignment="1">
      <alignment horizontal="center" vertical="center" wrapText="1"/>
    </xf>
    <xf numFmtId="0" fontId="19" fillId="28" borderId="73" xfId="28" applyFont="1" applyFill="1" applyBorder="1" applyAlignment="1">
      <alignment horizontal="center" vertical="center" wrapText="1"/>
    </xf>
    <xf numFmtId="0" fontId="19" fillId="0" borderId="0" xfId="28" applyFont="1" applyFill="1" applyBorder="1" applyAlignment="1">
      <alignment horizontal="center" vertical="center" wrapText="1"/>
    </xf>
    <xf numFmtId="0" fontId="35" fillId="28" borderId="83" xfId="28" applyFont="1" applyFill="1" applyBorder="1" applyAlignment="1">
      <alignment horizontal="center" vertical="center"/>
    </xf>
    <xf numFmtId="0" fontId="35" fillId="28" borderId="52" xfId="28" applyFont="1" applyFill="1" applyBorder="1" applyAlignment="1">
      <alignment horizontal="center" vertical="center"/>
    </xf>
    <xf numFmtId="0" fontId="35" fillId="28" borderId="84" xfId="28" applyFont="1" applyFill="1" applyBorder="1" applyAlignment="1">
      <alignment horizontal="center" vertical="center"/>
    </xf>
    <xf numFmtId="0" fontId="19" fillId="28" borderId="85" xfId="28" applyFont="1" applyFill="1" applyBorder="1" applyAlignment="1">
      <alignment horizontal="center" vertical="center" wrapText="1"/>
    </xf>
    <xf numFmtId="0" fontId="19" fillId="28" borderId="86" xfId="28" applyFont="1" applyFill="1" applyBorder="1" applyAlignment="1">
      <alignment horizontal="center" vertical="center" wrapText="1"/>
    </xf>
    <xf numFmtId="0" fontId="19" fillId="28" borderId="77" xfId="28" applyFont="1" applyFill="1" applyBorder="1" applyAlignment="1">
      <alignment horizontal="center" vertical="center" wrapText="1"/>
    </xf>
    <xf numFmtId="0" fontId="19" fillId="28" borderId="87" xfId="28" applyFont="1" applyFill="1" applyBorder="1" applyAlignment="1">
      <alignment horizontal="center" vertical="center" wrapText="1"/>
    </xf>
  </cellXfs>
  <cellStyles count="45">
    <cellStyle name="20 % - zvýraznenie1" xfId="1"/>
    <cellStyle name="20 % - zvýraznenie2" xfId="2"/>
    <cellStyle name="20 % - zvýraznenie3" xfId="3"/>
    <cellStyle name="20 % - zvýraznenie4" xfId="4"/>
    <cellStyle name="20 % - zvýraznenie5" xfId="5"/>
    <cellStyle name="20 % - zvýraznenie6" xfId="6"/>
    <cellStyle name="40 % - zvýraznenie1" xfId="7"/>
    <cellStyle name="40 % - zvýraznenie2" xfId="8"/>
    <cellStyle name="40 % - zvýraznenie3" xfId="9"/>
    <cellStyle name="40 % - zvýraznenie4" xfId="10"/>
    <cellStyle name="40 % - zvýraznenie5" xfId="11"/>
    <cellStyle name="40 % - zvýraznenie6" xfId="12"/>
    <cellStyle name="60 % - zvýraznenie1" xfId="13"/>
    <cellStyle name="60 % - zvýraznenie2" xfId="14"/>
    <cellStyle name="60 % - zvýraznenie3" xfId="15"/>
    <cellStyle name="60 % - zvýraznenie4" xfId="16"/>
    <cellStyle name="60 % - zvýraznenie5" xfId="17"/>
    <cellStyle name="60 % - zvýraznenie6" xfId="18"/>
    <cellStyle name="Dobrá" xfId="19"/>
    <cellStyle name="Hypertextové prepojenie" xfId="20" builtinId="8"/>
    <cellStyle name="Kontrolná bunka" xfId="21"/>
    <cellStyle name="Nadpis 1" xfId="22"/>
    <cellStyle name="Nadpis 2" xfId="23"/>
    <cellStyle name="Nadpis 3" xfId="24"/>
    <cellStyle name="Nadpis 4" xfId="25"/>
    <cellStyle name="Neutrálna" xfId="26"/>
    <cellStyle name="Normálne" xfId="0" builtinId="0"/>
    <cellStyle name="normálne_Mesto Vzorové  Podklady o spotrebe EE a tabuľka odberných miest - vzor na vyplnenie (2)" xfId="27"/>
    <cellStyle name="normálne_Mesto Vzorové Podklady o spotrebe plynu pre SCO k VO objem mesto - obec Vzorové na vyplnenie (2)" xfId="28"/>
    <cellStyle name="Poznámka" xfId="29"/>
    <cellStyle name="Prepojená bunka" xfId="30"/>
    <cellStyle name="Spolu" xfId="31"/>
    <cellStyle name="Text upozornenia" xfId="32"/>
    <cellStyle name="Titul" xfId="33"/>
    <cellStyle name="Vstup" xfId="34"/>
    <cellStyle name="Výpočet" xfId="35"/>
    <cellStyle name="Výstup" xfId="36"/>
    <cellStyle name="Vysvetľujúci text" xfId="37"/>
    <cellStyle name="Zlá" xfId="38"/>
    <cellStyle name="Zvýraznenie1" xfId="39"/>
    <cellStyle name="Zvýraznenie2" xfId="40"/>
    <cellStyle name="Zvýraznenie3" xfId="41"/>
    <cellStyle name="Zvýraznenie4" xfId="42"/>
    <cellStyle name="Zvýraznenie5" xfId="43"/>
    <cellStyle name="Zvýraznenie6" xfId="44"/>
  </cellStyles>
  <dxfs count="34">
    <dxf>
      <font>
        <condense val="0"/>
        <extend val="0"/>
        <color indexed="47"/>
      </font>
    </dxf>
    <dxf>
      <font>
        <condense val="0"/>
        <extend val="0"/>
        <color indexed="47"/>
      </font>
    </dxf>
    <dxf>
      <font>
        <condense val="0"/>
        <extend val="0"/>
        <color indexed="47"/>
      </font>
    </dxf>
    <dxf>
      <font>
        <condense val="0"/>
        <extend val="0"/>
        <color indexed="47"/>
      </font>
    </dxf>
    <dxf>
      <font>
        <condense val="0"/>
        <extend val="0"/>
        <color indexed="47"/>
      </font>
    </dxf>
    <dxf>
      <font>
        <condense val="0"/>
        <extend val="0"/>
        <color indexed="47"/>
      </font>
    </dxf>
    <dxf>
      <font>
        <condense val="0"/>
        <extend val="0"/>
        <color indexed="47"/>
      </font>
    </dxf>
    <dxf>
      <font>
        <condense val="0"/>
        <extend val="0"/>
        <color indexed="47"/>
      </font>
    </dxf>
    <dxf>
      <font>
        <condense val="0"/>
        <extend val="0"/>
        <color indexed="47"/>
      </font>
    </dxf>
    <dxf>
      <font>
        <condense val="0"/>
        <extend val="0"/>
        <color indexed="47"/>
      </font>
    </dxf>
    <dxf>
      <font>
        <condense val="0"/>
        <extend val="0"/>
        <color indexed="9"/>
      </font>
    </dxf>
    <dxf>
      <font>
        <condense val="0"/>
        <extend val="0"/>
        <color indexed="9"/>
      </font>
    </dxf>
    <dxf>
      <fill>
        <patternFill>
          <bgColor rgb="FFFFFFCC"/>
        </patternFill>
      </fill>
    </dxf>
    <dxf>
      <font>
        <condense val="0"/>
        <extend val="0"/>
        <color indexed="9"/>
      </font>
      <fill>
        <patternFill patternType="solid">
          <bgColor indexed="9"/>
        </patternFill>
      </fill>
      <border>
        <left/>
        <right/>
        <top/>
        <bottom/>
      </border>
    </dxf>
    <dxf>
      <font>
        <color theme="0"/>
      </font>
      <fill>
        <patternFill>
          <bgColor theme="0"/>
        </patternFill>
      </fill>
    </dxf>
    <dxf>
      <font>
        <condense val="0"/>
        <extend val="0"/>
        <color indexed="9"/>
      </font>
      <border>
        <left/>
        <right/>
        <top/>
        <bottom/>
      </border>
    </dxf>
    <dxf>
      <font>
        <condense val="0"/>
        <extend val="0"/>
        <color indexed="9"/>
      </font>
      <fill>
        <patternFill>
          <bgColor indexed="9"/>
        </patternFill>
      </fill>
      <border>
        <left/>
        <right/>
        <top/>
        <bottom/>
      </border>
    </dxf>
    <dxf>
      <font>
        <condense val="0"/>
        <extend val="0"/>
        <color indexed="9"/>
      </font>
      <fill>
        <patternFill patternType="none">
          <bgColor indexed="65"/>
        </patternFill>
      </fill>
      <border>
        <right/>
        <top/>
      </border>
    </dxf>
    <dxf>
      <font>
        <condense val="0"/>
        <extend val="0"/>
        <color indexed="9"/>
      </font>
      <border>
        <left/>
        <right/>
        <top/>
        <bottom/>
      </border>
    </dxf>
    <dxf>
      <fill>
        <patternFill>
          <bgColor rgb="FFFF0000"/>
        </patternFill>
      </fill>
    </dxf>
    <dxf>
      <font>
        <condense val="0"/>
        <extend val="0"/>
        <color indexed="9"/>
      </font>
      <fill>
        <patternFill patternType="solid">
          <bgColor indexed="9"/>
        </patternFill>
      </fill>
      <border>
        <left/>
        <right/>
        <top/>
        <bottom/>
      </border>
    </dxf>
    <dxf>
      <font>
        <color theme="0"/>
      </font>
      <fill>
        <patternFill>
          <bgColor theme="0"/>
        </patternFill>
      </fill>
    </dxf>
    <dxf>
      <fill>
        <patternFill>
          <bgColor rgb="FFFFFFCC"/>
        </patternFill>
      </fill>
    </dxf>
    <dxf>
      <font>
        <condense val="0"/>
        <extend val="0"/>
        <color indexed="9"/>
      </font>
      <fill>
        <patternFill patternType="solid">
          <bgColor indexed="9"/>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bottom/>
      </border>
    </dxf>
    <dxf>
      <font>
        <color theme="0"/>
      </font>
      <fill>
        <patternFill>
          <bgColor theme="0"/>
        </patternFill>
      </fill>
      <border>
        <left/>
        <right/>
      </border>
    </dxf>
    <dxf>
      <font>
        <color theme="0"/>
      </font>
      <fill>
        <patternFill>
          <bgColor theme="0"/>
        </patternFill>
      </fill>
    </dxf>
    <dxf>
      <font>
        <condense val="0"/>
        <extend val="0"/>
        <color indexed="9"/>
      </font>
      <fill>
        <patternFill patternType="solid">
          <bgColor indexed="9"/>
        </patternFill>
      </fill>
      <border>
        <left/>
        <right/>
        <top/>
        <bottom/>
      </border>
    </dxf>
    <dxf>
      <font>
        <color theme="0"/>
      </font>
      <fill>
        <patternFill>
          <bgColor theme="0"/>
        </patternFill>
      </fill>
    </dxf>
    <dxf>
      <font>
        <condense val="0"/>
        <extend val="0"/>
        <color indexed="9"/>
      </font>
      <fill>
        <patternFill patternType="solid">
          <bgColor indexed="9"/>
        </patternFill>
      </fill>
      <border>
        <left/>
        <right/>
        <top/>
        <bottom/>
      </border>
    </dxf>
    <dxf>
      <font>
        <condense val="0"/>
        <extend val="0"/>
        <color indexed="9"/>
      </font>
      <border>
        <left/>
        <right/>
        <top/>
        <bottom/>
      </border>
    </dxf>
  </dxfs>
  <tableStyles count="1" defaultTableStyle="TableStyleMedium9" defaultPivotStyle="PivotStyleLight16">
    <tableStyle name="MySqlDefault" pivot="0" table="0" count="0"/>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B2DF"/>
      <rgbColor rgb="00C0C0C0"/>
      <rgbColor rgb="00808080"/>
      <rgbColor rgb="009999FF"/>
      <rgbColor rgb="00993366"/>
      <rgbColor rgb="00FFFFCC"/>
      <rgbColor rgb="00CCFFFF"/>
      <rgbColor rgb="00660066"/>
      <rgbColor rgb="00FF8080"/>
      <rgbColor rgb="000066CC"/>
      <rgbColor rgb="00CCCCFF"/>
      <rgbColor rgb="00000080"/>
      <rgbColor rgb="00FF00FF"/>
      <rgbColor rgb="00DFDF00"/>
      <rgbColor rgb="0000FFFF"/>
      <rgbColor rgb="00800080"/>
      <rgbColor rgb="00800000"/>
      <rgbColor rgb="00008080"/>
      <rgbColor rgb="000000FF"/>
      <rgbColor rgb="0000CCFF"/>
      <rgbColor rgb="00DFDFDF"/>
      <rgbColor rgb="00CCFFCC"/>
      <rgbColor rgb="00FFFF99"/>
      <rgbColor rgb="0099CCFF"/>
      <rgbColor rgb="00FF99CC"/>
      <rgbColor rgb="00CC99FF"/>
      <rgbColor rgb="00FFCC99"/>
      <rgbColor rgb="003366FF"/>
      <rgbColor rgb="0033CCCC"/>
      <rgbColor rgb="00DFB2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0</xdr:row>
      <xdr:rowOff>161925</xdr:rowOff>
    </xdr:from>
    <xdr:to>
      <xdr:col>2</xdr:col>
      <xdr:colOff>1428750</xdr:colOff>
      <xdr:row>3</xdr:row>
      <xdr:rowOff>180975</xdr:rowOff>
    </xdr:to>
    <xdr:pic>
      <xdr:nvPicPr>
        <xdr:cNvPr id="30803" name="Picture 2" descr="SCO FB.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161925"/>
          <a:ext cx="2743200"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152400</xdr:colOff>
      <xdr:row>0</xdr:row>
      <xdr:rowOff>161925</xdr:rowOff>
    </xdr:from>
    <xdr:to>
      <xdr:col>2</xdr:col>
      <xdr:colOff>1428750</xdr:colOff>
      <xdr:row>2</xdr:row>
      <xdr:rowOff>247650</xdr:rowOff>
    </xdr:to>
    <xdr:pic>
      <xdr:nvPicPr>
        <xdr:cNvPr id="34864" name="Picture 2" descr="SCO FB.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161925"/>
          <a:ext cx="2743200"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10"/>
  <sheetViews>
    <sheetView showGridLines="0" tabSelected="1" zoomScale="70" zoomScaleNormal="70" workbookViewId="0">
      <selection activeCell="Q72" sqref="Q72"/>
    </sheetView>
  </sheetViews>
  <sheetFormatPr defaultRowHeight="12.75" x14ac:dyDescent="0.2"/>
  <cols>
    <col min="1" max="1" width="3.5703125" style="1" customWidth="1"/>
    <col min="2" max="2" width="22" style="1" customWidth="1"/>
    <col min="3" max="3" width="32.5703125" style="1" customWidth="1"/>
    <col min="4" max="4" width="40.5703125" style="1" customWidth="1"/>
    <col min="5" max="5" width="16.85546875" style="1" customWidth="1"/>
    <col min="6" max="6" width="29.7109375" style="1" customWidth="1"/>
    <col min="7" max="7" width="19.140625" style="1" customWidth="1"/>
    <col min="8" max="8" width="17.7109375" style="1" customWidth="1"/>
    <col min="9" max="9" width="12.7109375" style="1" bestFit="1" customWidth="1"/>
    <col min="10" max="10" width="5.140625" style="1" hidden="1" customWidth="1"/>
    <col min="11" max="11" width="21.7109375" style="1" hidden="1" customWidth="1"/>
    <col min="12" max="12" width="14.7109375" style="1" hidden="1" customWidth="1"/>
    <col min="13" max="14" width="18.7109375" style="1" hidden="1" customWidth="1"/>
    <col min="15" max="15" width="6.28515625" style="1" hidden="1" customWidth="1"/>
    <col min="16" max="16384" width="9.140625" style="1"/>
  </cols>
  <sheetData>
    <row r="1" spans="2:18" ht="44.25" customHeight="1" thickBot="1" x14ac:dyDescent="0.4">
      <c r="B1" s="176"/>
      <c r="F1" s="289" t="s">
        <v>159</v>
      </c>
      <c r="G1" s="289"/>
      <c r="H1" s="289"/>
      <c r="Q1" s="78">
        <v>-60</v>
      </c>
      <c r="R1" s="79">
        <f>IF(OR(Q1&lt;0,Q1&gt;30),-1*((Q1/100)-1),1)</f>
        <v>1.6</v>
      </c>
    </row>
    <row r="2" spans="2:18" ht="21" customHeight="1" x14ac:dyDescent="0.4">
      <c r="C2" s="2"/>
      <c r="F2" s="290" t="s">
        <v>184</v>
      </c>
      <c r="G2" s="291"/>
      <c r="H2" s="292"/>
    </row>
    <row r="3" spans="2:18" ht="27.75" customHeight="1" x14ac:dyDescent="0.4">
      <c r="D3" s="293" t="s">
        <v>10</v>
      </c>
      <c r="E3" s="294"/>
      <c r="F3" s="295" t="s">
        <v>228</v>
      </c>
      <c r="G3" s="296"/>
      <c r="H3" s="297"/>
    </row>
    <row r="4" spans="2:18" ht="18" customHeight="1" x14ac:dyDescent="0.25">
      <c r="D4" s="298" t="s">
        <v>19</v>
      </c>
      <c r="E4" s="299"/>
      <c r="F4" s="300" t="s">
        <v>116</v>
      </c>
      <c r="G4" s="301"/>
      <c r="H4" s="302"/>
    </row>
    <row r="5" spans="2:18" ht="18" customHeight="1" x14ac:dyDescent="0.25">
      <c r="D5" s="298" t="s">
        <v>101</v>
      </c>
      <c r="E5" s="299"/>
      <c r="F5" s="155" t="s">
        <v>98</v>
      </c>
      <c r="G5" s="80"/>
      <c r="H5" s="81"/>
    </row>
    <row r="6" spans="2:18" ht="18" customHeight="1" x14ac:dyDescent="0.25">
      <c r="D6" s="298" t="s">
        <v>100</v>
      </c>
      <c r="E6" s="299"/>
      <c r="F6" s="177" t="s">
        <v>128</v>
      </c>
      <c r="G6" s="178" t="s">
        <v>130</v>
      </c>
      <c r="H6" s="179"/>
    </row>
    <row r="7" spans="2:18" ht="18" customHeight="1" x14ac:dyDescent="0.25">
      <c r="D7" s="145"/>
      <c r="E7" s="146"/>
      <c r="F7" s="177" t="s">
        <v>129</v>
      </c>
      <c r="G7" s="178"/>
      <c r="H7" s="179"/>
    </row>
    <row r="8" spans="2:18" ht="16.5" customHeight="1" thickBot="1" x14ac:dyDescent="0.25">
      <c r="C8" s="31"/>
      <c r="F8" s="303" t="s">
        <v>135</v>
      </c>
      <c r="G8" s="304"/>
      <c r="H8" s="305"/>
    </row>
    <row r="9" spans="2:18" ht="9" customHeight="1" x14ac:dyDescent="0.2">
      <c r="C9" s="18"/>
      <c r="D9" s="29"/>
      <c r="E9" s="4"/>
      <c r="F9" s="30"/>
      <c r="G9" s="30"/>
      <c r="H9" s="30"/>
    </row>
    <row r="10" spans="2:18" ht="24.75" customHeight="1" thickBot="1" x14ac:dyDescent="0.25">
      <c r="B10" s="306" t="s">
        <v>99</v>
      </c>
      <c r="C10" s="307"/>
      <c r="D10" s="307"/>
      <c r="E10" s="307"/>
      <c r="F10" s="307"/>
      <c r="G10" s="307"/>
      <c r="H10" s="308"/>
    </row>
    <row r="11" spans="2:18" ht="16.5" hidden="1" customHeight="1" thickBot="1" x14ac:dyDescent="0.25">
      <c r="C11" s="18"/>
      <c r="D11" s="29"/>
      <c r="E11" s="4"/>
      <c r="H11" s="30"/>
    </row>
    <row r="12" spans="2:18" ht="22.5" customHeight="1" thickBot="1" x14ac:dyDescent="0.3">
      <c r="B12" s="32"/>
      <c r="C12" s="32"/>
      <c r="D12" s="32"/>
      <c r="E12" s="32"/>
      <c r="F12" s="189" t="s">
        <v>136</v>
      </c>
      <c r="G12" s="309"/>
      <c r="H12" s="309"/>
    </row>
    <row r="13" spans="2:18" ht="22.5" customHeight="1" thickBot="1" x14ac:dyDescent="0.3">
      <c r="B13" s="217" t="s">
        <v>18</v>
      </c>
      <c r="C13" s="194" t="s">
        <v>137</v>
      </c>
      <c r="D13" s="32"/>
      <c r="E13" s="32"/>
      <c r="F13" s="190" t="s">
        <v>125</v>
      </c>
      <c r="G13" s="309"/>
      <c r="H13" s="309"/>
    </row>
    <row r="14" spans="2:18" ht="24.95" customHeight="1" x14ac:dyDescent="0.2">
      <c r="B14" s="310" t="s">
        <v>196</v>
      </c>
      <c r="C14" s="312" t="s">
        <v>232</v>
      </c>
      <c r="D14" s="313"/>
      <c r="E14" s="314"/>
      <c r="F14" s="183" t="s">
        <v>138</v>
      </c>
      <c r="G14" s="318"/>
      <c r="H14" s="319"/>
    </row>
    <row r="15" spans="2:18" ht="24.95" customHeight="1" x14ac:dyDescent="0.2">
      <c r="B15" s="311"/>
      <c r="C15" s="315"/>
      <c r="D15" s="316"/>
      <c r="E15" s="317"/>
      <c r="F15" s="184" t="s">
        <v>1</v>
      </c>
      <c r="G15" s="318">
        <v>326321</v>
      </c>
      <c r="H15" s="319"/>
    </row>
    <row r="16" spans="2:18" ht="24.95" customHeight="1" x14ac:dyDescent="0.2">
      <c r="B16" s="320" t="s">
        <v>0</v>
      </c>
      <c r="C16" s="321" t="s">
        <v>233</v>
      </c>
      <c r="D16" s="322"/>
      <c r="E16" s="323"/>
      <c r="F16" s="184" t="s">
        <v>31</v>
      </c>
      <c r="G16" s="327">
        <v>2020697206</v>
      </c>
      <c r="H16" s="328"/>
      <c r="K16" s="1">
        <v>0</v>
      </c>
      <c r="L16" s="1">
        <v>200</v>
      </c>
    </row>
    <row r="17" spans="2:17" ht="24.95" customHeight="1" x14ac:dyDescent="0.2">
      <c r="B17" s="311"/>
      <c r="C17" s="324"/>
      <c r="D17" s="325"/>
      <c r="E17" s="326"/>
      <c r="F17" s="329" t="s">
        <v>139</v>
      </c>
      <c r="G17" s="330"/>
      <c r="H17" s="331"/>
      <c r="K17" s="1">
        <v>3000</v>
      </c>
      <c r="L17" s="1">
        <v>250</v>
      </c>
    </row>
    <row r="18" spans="2:17" ht="24.95" customHeight="1" x14ac:dyDescent="0.2">
      <c r="B18" s="215" t="s">
        <v>2</v>
      </c>
      <c r="C18" s="332" t="s">
        <v>234</v>
      </c>
      <c r="D18" s="333"/>
      <c r="E18" s="334"/>
      <c r="F18" s="335" t="s">
        <v>237</v>
      </c>
      <c r="G18" s="335"/>
      <c r="H18" s="336"/>
      <c r="K18" s="1">
        <v>6000</v>
      </c>
      <c r="L18" s="1">
        <v>300</v>
      </c>
    </row>
    <row r="19" spans="2:17" ht="24.95" customHeight="1" x14ac:dyDescent="0.2">
      <c r="B19" s="215" t="s">
        <v>3</v>
      </c>
      <c r="C19" s="337">
        <v>5907</v>
      </c>
      <c r="D19" s="338"/>
      <c r="E19" s="339"/>
      <c r="F19" s="335"/>
      <c r="G19" s="335"/>
      <c r="H19" s="336"/>
      <c r="K19" s="1">
        <v>9000</v>
      </c>
      <c r="L19" s="1">
        <v>350</v>
      </c>
    </row>
    <row r="20" spans="2:17" ht="24.95" customHeight="1" x14ac:dyDescent="0.2">
      <c r="B20" s="215" t="s">
        <v>185</v>
      </c>
      <c r="C20" s="332" t="s">
        <v>235</v>
      </c>
      <c r="D20" s="333"/>
      <c r="E20" s="334"/>
      <c r="F20" s="329" t="s">
        <v>5</v>
      </c>
      <c r="G20" s="330"/>
      <c r="H20" s="331"/>
      <c r="K20" s="1">
        <v>12000</v>
      </c>
      <c r="L20" s="1">
        <v>400</v>
      </c>
      <c r="Q20" s="36">
        <f>IF(E29=1,1,IF(E29=2,1.47,1.75))</f>
        <v>1.47</v>
      </c>
    </row>
    <row r="21" spans="2:17" ht="24.95" customHeight="1" x14ac:dyDescent="0.2">
      <c r="B21" s="215" t="s">
        <v>4</v>
      </c>
      <c r="C21" s="332">
        <v>524685871</v>
      </c>
      <c r="D21" s="333"/>
      <c r="E21" s="334"/>
      <c r="F21" s="335" t="s">
        <v>233</v>
      </c>
      <c r="G21" s="335"/>
      <c r="H21" s="336"/>
      <c r="K21" s="1">
        <v>16000</v>
      </c>
      <c r="L21" s="1">
        <v>450</v>
      </c>
    </row>
    <row r="22" spans="2:17" ht="24.95" customHeight="1" x14ac:dyDescent="0.2">
      <c r="B22" s="215" t="s">
        <v>6</v>
      </c>
      <c r="C22" s="332">
        <v>905555883</v>
      </c>
      <c r="D22" s="333"/>
      <c r="E22" s="334"/>
      <c r="F22" s="335" t="s">
        <v>238</v>
      </c>
      <c r="G22" s="335"/>
      <c r="H22" s="336"/>
      <c r="L22" s="1">
        <f>LOOKUP(E33,K16:K21,L16:L21)</f>
        <v>450</v>
      </c>
    </row>
    <row r="23" spans="2:17" ht="24.95" customHeight="1" thickBot="1" x14ac:dyDescent="0.25">
      <c r="B23" s="216" t="s">
        <v>186</v>
      </c>
      <c r="C23" s="340" t="s">
        <v>236</v>
      </c>
      <c r="D23" s="341"/>
      <c r="E23" s="342"/>
      <c r="F23" s="343"/>
      <c r="G23" s="343"/>
      <c r="H23" s="344"/>
      <c r="L23" s="1">
        <f>IF(D39="Člen",L22,L22*1.21)</f>
        <v>544.5</v>
      </c>
    </row>
    <row r="24" spans="2:17" ht="9" customHeight="1" x14ac:dyDescent="0.25">
      <c r="C24" s="4"/>
      <c r="D24" s="5"/>
      <c r="E24" s="5"/>
      <c r="F24" s="5"/>
      <c r="H24" s="3"/>
      <c r="J24" s="6" t="s">
        <v>9</v>
      </c>
      <c r="K24" s="6"/>
      <c r="L24" s="6"/>
      <c r="M24" s="6"/>
      <c r="N24" s="6"/>
      <c r="O24" s="6"/>
    </row>
    <row r="25" spans="2:17" ht="21" customHeight="1" x14ac:dyDescent="0.2">
      <c r="B25" s="348" t="s">
        <v>126</v>
      </c>
      <c r="C25" s="348"/>
      <c r="D25" s="348"/>
      <c r="E25" s="348"/>
      <c r="F25" s="348"/>
      <c r="G25" s="348"/>
      <c r="H25" s="348"/>
      <c r="I25" s="247"/>
      <c r="J25" s="6"/>
      <c r="K25" s="6"/>
      <c r="L25" s="6">
        <v>1.21</v>
      </c>
      <c r="M25" s="345" t="s">
        <v>14</v>
      </c>
      <c r="N25" s="345"/>
      <c r="O25" s="6"/>
    </row>
    <row r="26" spans="2:17" ht="3" customHeight="1" x14ac:dyDescent="0.25">
      <c r="C26" s="4"/>
      <c r="D26" s="5"/>
      <c r="E26" s="5"/>
      <c r="F26" s="5"/>
      <c r="H26" s="3"/>
      <c r="J26" s="6"/>
      <c r="K26" s="20" t="s">
        <v>13</v>
      </c>
      <c r="L26" s="8" t="s">
        <v>12</v>
      </c>
      <c r="M26" s="9" t="s">
        <v>8</v>
      </c>
      <c r="N26" s="9" t="s">
        <v>97</v>
      </c>
      <c r="O26" s="6"/>
    </row>
    <row r="27" spans="2:17" ht="3" customHeight="1" x14ac:dyDescent="0.25">
      <c r="C27" s="4"/>
      <c r="D27" s="5"/>
      <c r="E27" s="5"/>
      <c r="F27" s="5"/>
      <c r="H27" s="3"/>
      <c r="J27" s="6"/>
      <c r="K27" s="21" t="str">
        <f>LEFT(B42,20)</f>
        <v xml:space="preserve">1) Odborná analýza, </v>
      </c>
      <c r="L27" s="10">
        <f>ROW(B42)</f>
        <v>42</v>
      </c>
      <c r="M27" s="40">
        <v>224</v>
      </c>
      <c r="N27" s="41">
        <f>IF($D$39="Člen",M27,M27*1.21)</f>
        <v>271.03999999999996</v>
      </c>
      <c r="O27" s="6"/>
    </row>
    <row r="28" spans="2:17" ht="3" customHeight="1" x14ac:dyDescent="0.25">
      <c r="C28" s="4"/>
      <c r="D28" s="5"/>
      <c r="E28" s="5"/>
      <c r="F28" s="5"/>
      <c r="H28" s="3"/>
      <c r="J28" s="6"/>
      <c r="K28" s="21" t="str">
        <f>LEFT(B43,20)</f>
        <v>2) Vypracovanie rámc</v>
      </c>
      <c r="L28" s="10">
        <f>ROW(B43)</f>
        <v>43</v>
      </c>
      <c r="M28" s="40">
        <v>77</v>
      </c>
      <c r="N28" s="41">
        <f>IF($D$39="Člen",M28,M28*1.21)</f>
        <v>93.17</v>
      </c>
      <c r="O28" s="6"/>
    </row>
    <row r="29" spans="2:17" ht="18.75" customHeight="1" x14ac:dyDescent="0.25">
      <c r="B29" s="346" t="s">
        <v>32</v>
      </c>
      <c r="C29" s="346"/>
      <c r="D29" s="346"/>
      <c r="E29" s="151">
        <v>2</v>
      </c>
      <c r="F29" s="35" t="str">
        <f>IF(E29=1,"rok",IF(E29=2,"roky","roky"))</f>
        <v>roky</v>
      </c>
      <c r="G29" s="282" t="str">
        <f>IF(E33&lt;20000,"Prieskum trhu",IF(E33&lt;209000,"Podlimitná zákazka","Nadlimitná zákazka"))</f>
        <v>Podlimitná zákazka</v>
      </c>
      <c r="J29" s="6"/>
      <c r="K29" s="21" t="str">
        <f>LEFT(B44,20)</f>
        <v>3) Vypracovanie súťa</v>
      </c>
      <c r="L29" s="10">
        <f>ROW(B44)</f>
        <v>44</v>
      </c>
      <c r="M29" s="40">
        <v>200</v>
      </c>
      <c r="N29" s="41">
        <f t="shared" ref="N29:N35" si="0">IF($D$39="Člen",M29,M29*1.21)</f>
        <v>242</v>
      </c>
      <c r="O29" s="6"/>
    </row>
    <row r="30" spans="2:17" ht="21.95" customHeight="1" x14ac:dyDescent="0.25">
      <c r="B30" s="347" t="str">
        <f>"Celkový predpokladaný finančný objem na dodávku s distribúciou pre rok " &amp;IF(YEAR(H30)=1900,2017,YEAR(H30))</f>
        <v>Celkový predpokladaný finančný objem na dodávku s distribúciou pre rok 2017</v>
      </c>
      <c r="C30" s="347"/>
      <c r="D30" s="347"/>
      <c r="E30" s="150">
        <v>19000</v>
      </c>
      <c r="F30" s="35" t="s">
        <v>28</v>
      </c>
      <c r="G30" s="185" t="s">
        <v>140</v>
      </c>
      <c r="H30" s="284">
        <v>42948</v>
      </c>
      <c r="J30" s="6"/>
      <c r="K30" s="21" t="str">
        <f>LEFT(B45,20)</f>
        <v>4) Počet odberných m</v>
      </c>
      <c r="L30" s="10">
        <f>ROW(B45)</f>
        <v>45</v>
      </c>
      <c r="M30" s="40">
        <v>10</v>
      </c>
      <c r="N30" s="41">
        <f t="shared" si="0"/>
        <v>12.1</v>
      </c>
      <c r="O30" s="6"/>
    </row>
    <row r="31" spans="2:17" ht="21.95" customHeight="1" x14ac:dyDescent="0.25">
      <c r="B31" s="347" t="str">
        <f>"Celkový predpokladaný finančný objem na dodávku s distribúciou pre rok "&amp;IF(YEAR(H30)=1900,2018,YEAR(H30)+1)</f>
        <v>Celkový predpokladaný finančný objem na dodávku s distribúciou pre rok 2018</v>
      </c>
      <c r="C31" s="347"/>
      <c r="D31" s="347"/>
      <c r="E31" s="150">
        <v>19000</v>
      </c>
      <c r="F31" s="35" t="s">
        <v>28</v>
      </c>
      <c r="G31" s="185" t="s">
        <v>206</v>
      </c>
      <c r="H31" s="285" t="s">
        <v>229</v>
      </c>
      <c r="I31" s="186"/>
      <c r="J31" s="6"/>
      <c r="K31" s="21" t="str">
        <f>LEFT(B46,20)</f>
        <v>5) Počet ďalších prá</v>
      </c>
      <c r="L31" s="10">
        <f>ROW(B46)</f>
        <v>46</v>
      </c>
      <c r="M31" s="40">
        <v>173</v>
      </c>
      <c r="N31" s="41">
        <f t="shared" si="0"/>
        <v>209.32999999999998</v>
      </c>
      <c r="O31" s="6"/>
    </row>
    <row r="32" spans="2:17" ht="21.95" customHeight="1" x14ac:dyDescent="0.25">
      <c r="B32" s="347" t="str">
        <f>"Celkový predpokladaný finančný objem na dodávku s distribúciou pre rok "&amp;IF(YEAR(H30)=1900,2019,YEAR(H30)+2)</f>
        <v>Celkový predpokladaný finančný objem na dodávku s distribúciou pre rok 2019</v>
      </c>
      <c r="C32" s="347"/>
      <c r="D32" s="347"/>
      <c r="E32" s="150">
        <v>1000</v>
      </c>
      <c r="F32" s="35" t="s">
        <v>28</v>
      </c>
      <c r="G32" s="349" t="s">
        <v>230</v>
      </c>
      <c r="H32" s="350"/>
      <c r="I32" s="186"/>
      <c r="J32" s="6"/>
      <c r="K32" s="21"/>
      <c r="L32" s="10"/>
      <c r="M32" s="40"/>
      <c r="N32" s="41"/>
      <c r="O32" s="6"/>
    </row>
    <row r="33" spans="1:16" ht="21.95" customHeight="1" x14ac:dyDescent="0.25">
      <c r="A33" s="24"/>
      <c r="B33" s="347" t="s">
        <v>203</v>
      </c>
      <c r="C33" s="347"/>
      <c r="D33" s="347"/>
      <c r="E33" s="175">
        <f>IF(E29=1,E30,IF(E29=2,SUM(E30:E31),SUM(E30:E32)))</f>
        <v>38000</v>
      </c>
      <c r="F33" s="35" t="s">
        <v>28</v>
      </c>
      <c r="G33" s="350"/>
      <c r="H33" s="350"/>
      <c r="J33" s="12"/>
      <c r="K33" s="21" t="str">
        <f>LEFT(B47,20)</f>
        <v>6) Sledovanie komodi</v>
      </c>
      <c r="L33" s="10">
        <f>ROW(B47)</f>
        <v>47</v>
      </c>
      <c r="M33" s="40">
        <v>29</v>
      </c>
      <c r="N33" s="41">
        <f t="shared" si="0"/>
        <v>35.089999999999996</v>
      </c>
      <c r="O33" s="6"/>
      <c r="P33" s="11"/>
    </row>
    <row r="34" spans="1:16" ht="21.95" customHeight="1" x14ac:dyDescent="0.25">
      <c r="A34" s="24"/>
      <c r="B34" s="351" t="s">
        <v>204</v>
      </c>
      <c r="C34" s="351"/>
      <c r="D34" s="351"/>
      <c r="E34" s="150">
        <v>0</v>
      </c>
      <c r="F34" s="35" t="s">
        <v>28</v>
      </c>
      <c r="G34" s="352"/>
      <c r="H34" s="352"/>
      <c r="J34" s="6"/>
      <c r="K34" s="21" t="str">
        <f>LEFT(B48,20)</f>
        <v>7) Pevná sadzba za r</v>
      </c>
      <c r="L34" s="10">
        <f>ROW(B48)</f>
        <v>48</v>
      </c>
      <c r="M34" s="40">
        <v>50</v>
      </c>
      <c r="N34" s="41">
        <f t="shared" si="0"/>
        <v>60.5</v>
      </c>
      <c r="O34" s="12"/>
    </row>
    <row r="35" spans="1:16" ht="20.25" customHeight="1" x14ac:dyDescent="0.25">
      <c r="A35" s="24"/>
      <c r="B35" s="351" t="s">
        <v>205</v>
      </c>
      <c r="C35" s="351"/>
      <c r="D35" s="351"/>
      <c r="E35" s="175">
        <f>'Celková spotreba'!AO29</f>
        <v>0</v>
      </c>
      <c r="F35" s="35" t="s">
        <v>28</v>
      </c>
      <c r="G35" s="181"/>
      <c r="H35" s="181"/>
      <c r="J35" s="6"/>
      <c r="K35" s="21" t="str">
        <f>LEFT(B49,20)</f>
        <v>8) Komplexné riadeni</v>
      </c>
      <c r="L35" s="10">
        <f>ROW(B49)</f>
        <v>49</v>
      </c>
      <c r="M35" s="40">
        <v>50</v>
      </c>
      <c r="N35" s="41">
        <f t="shared" si="0"/>
        <v>60.5</v>
      </c>
      <c r="O35" s="12"/>
    </row>
    <row r="36" spans="1:16" ht="10.5" customHeight="1" x14ac:dyDescent="0.25">
      <c r="A36" s="24"/>
      <c r="B36" s="182"/>
      <c r="C36" s="182"/>
      <c r="D36" s="182"/>
      <c r="E36" s="187"/>
      <c r="F36" s="35"/>
      <c r="G36" s="181"/>
      <c r="H36" s="181"/>
      <c r="J36" s="6"/>
      <c r="K36" s="219"/>
      <c r="L36" s="220"/>
      <c r="M36" s="221"/>
      <c r="N36" s="222"/>
      <c r="O36" s="12"/>
    </row>
    <row r="37" spans="1:16" ht="31.5" customHeight="1" x14ac:dyDescent="0.2">
      <c r="A37" s="25"/>
      <c r="B37" s="353" t="s">
        <v>102</v>
      </c>
      <c r="C37" s="354"/>
      <c r="D37" s="354"/>
      <c r="E37" s="354"/>
      <c r="F37" s="354"/>
      <c r="G37" s="354"/>
      <c r="H37" s="354"/>
      <c r="I37" s="34"/>
      <c r="J37" s="6"/>
      <c r="K37" s="6"/>
      <c r="L37" s="6"/>
      <c r="M37" s="6">
        <f>SUM(M27:M35)</f>
        <v>813</v>
      </c>
      <c r="N37" s="6">
        <f>SUM(N27:N35)</f>
        <v>983.73000000000013</v>
      </c>
      <c r="O37" s="12"/>
    </row>
    <row r="38" spans="1:16" ht="10.5" customHeight="1" thickBot="1" x14ac:dyDescent="0.3">
      <c r="A38" s="25"/>
      <c r="C38" s="4"/>
      <c r="D38" s="5"/>
      <c r="E38" s="5"/>
      <c r="F38" s="5"/>
      <c r="H38" s="3"/>
      <c r="I38" s="34"/>
      <c r="J38" s="6"/>
      <c r="O38" s="6"/>
    </row>
    <row r="39" spans="1:16" ht="36" customHeight="1" thickBot="1" x14ac:dyDescent="0.25">
      <c r="A39" s="23"/>
      <c r="B39" s="355" t="s">
        <v>143</v>
      </c>
      <c r="C39" s="356"/>
      <c r="D39" s="357" t="s">
        <v>141</v>
      </c>
      <c r="E39" s="358"/>
      <c r="F39" s="188" t="s">
        <v>202</v>
      </c>
      <c r="G39" s="359" t="s">
        <v>239</v>
      </c>
      <c r="H39" s="360"/>
      <c r="I39" s="34"/>
      <c r="J39" s="19" t="s">
        <v>37</v>
      </c>
      <c r="O39" s="19"/>
    </row>
    <row r="40" spans="1:16" ht="13.5" customHeight="1" thickBot="1" x14ac:dyDescent="0.3">
      <c r="A40" s="25"/>
      <c r="D40" s="7"/>
      <c r="E40" s="7"/>
      <c r="F40" s="5"/>
      <c r="H40" s="3"/>
      <c r="I40" s="34"/>
      <c r="J40" s="1" t="s">
        <v>38</v>
      </c>
    </row>
    <row r="41" spans="1:16" ht="36.75" customHeight="1" thickBot="1" x14ac:dyDescent="0.25">
      <c r="A41" s="25"/>
      <c r="B41" s="361" t="s">
        <v>15</v>
      </c>
      <c r="C41" s="362"/>
      <c r="D41" s="362"/>
      <c r="E41" s="363"/>
      <c r="F41" s="33" t="str">
        <f>IF(C50=0,"Jednotková cena","Jednotková cena bez DPH")</f>
        <v>Jednotková cena bez DPH</v>
      </c>
      <c r="G41" s="33" t="str">
        <f>IF(C50=0,"Celková cena","Celková cena bez DPH")</f>
        <v>Celková cena bez DPH</v>
      </c>
      <c r="H41" s="27" t="s">
        <v>16</v>
      </c>
      <c r="I41" s="34"/>
    </row>
    <row r="42" spans="1:16" ht="20.25" customHeight="1" x14ac:dyDescent="0.2">
      <c r="A42" s="22"/>
      <c r="B42" s="364" t="s">
        <v>121</v>
      </c>
      <c r="C42" s="364"/>
      <c r="D42" s="364"/>
      <c r="E42" s="163" t="s">
        <v>11</v>
      </c>
      <c r="F42" s="164">
        <f>ROUND(R1*$Q$20*IF($E$33&gt;=20000,N27,IF($E$33&lt;20000,$L$23*0.4,0)),0)</f>
        <v>637</v>
      </c>
      <c r="G42" s="165">
        <f>IF(E42="áno",F42,0)</f>
        <v>637</v>
      </c>
      <c r="H42" s="165">
        <f t="shared" ref="H42:H52" si="1">(G42*$C$50)+G42</f>
        <v>764.4</v>
      </c>
      <c r="I42" s="34"/>
      <c r="J42" s="1" t="s">
        <v>162</v>
      </c>
    </row>
    <row r="43" spans="1:16" ht="39" customHeight="1" x14ac:dyDescent="0.2">
      <c r="A43" s="22"/>
      <c r="B43" s="365" t="s">
        <v>127</v>
      </c>
      <c r="C43" s="365"/>
      <c r="D43" s="365"/>
      <c r="E43" s="166" t="s">
        <v>11</v>
      </c>
      <c r="F43" s="167">
        <f>ROUND(R1*$Q$20*IF($E$33&gt;=20000,N28,IF($E$33&lt;20000,$L$23*0.4,0)),0)</f>
        <v>219</v>
      </c>
      <c r="G43" s="168">
        <f>IF(E43="áno",F43,0)</f>
        <v>219</v>
      </c>
      <c r="H43" s="168">
        <f t="shared" si="1"/>
        <v>262.8</v>
      </c>
      <c r="I43" s="34"/>
      <c r="J43" s="1" t="s">
        <v>163</v>
      </c>
    </row>
    <row r="44" spans="1:16" ht="35.25" customHeight="1" x14ac:dyDescent="0.2">
      <c r="B44" s="366" t="s">
        <v>214</v>
      </c>
      <c r="C44" s="366"/>
      <c r="D44" s="366"/>
      <c r="E44" s="166" t="s">
        <v>11</v>
      </c>
      <c r="F44" s="167">
        <f>ROUND(R1*$Q$20*IF($E$33&gt;=20000,N29,IF($E$33&lt;20000,$L$23*0.3,0)),0)</f>
        <v>569</v>
      </c>
      <c r="G44" s="168">
        <f>IF(E44="áno",F44,0)</f>
        <v>569</v>
      </c>
      <c r="H44" s="168">
        <f t="shared" si="1"/>
        <v>682.8</v>
      </c>
      <c r="I44" s="34"/>
      <c r="J44" s="1" t="s">
        <v>187</v>
      </c>
      <c r="K44" s="16"/>
      <c r="L44" s="16"/>
      <c r="M44" s="16"/>
      <c r="N44" s="16"/>
    </row>
    <row r="45" spans="1:16" ht="23.25" customHeight="1" x14ac:dyDescent="0.2">
      <c r="B45" s="366" t="s">
        <v>119</v>
      </c>
      <c r="C45" s="366"/>
      <c r="D45" s="366"/>
      <c r="E45" s="169">
        <v>5</v>
      </c>
      <c r="F45" s="167">
        <f>ROUND(R1*$Q$20*N30,0)</f>
        <v>28</v>
      </c>
      <c r="G45" s="170">
        <f>E45*F45</f>
        <v>140</v>
      </c>
      <c r="H45" s="170">
        <f t="shared" si="1"/>
        <v>168</v>
      </c>
      <c r="I45" s="34"/>
      <c r="J45" s="1" t="s">
        <v>164</v>
      </c>
      <c r="O45" s="16"/>
    </row>
    <row r="46" spans="1:16" ht="23.25" customHeight="1" x14ac:dyDescent="0.2">
      <c r="B46" s="366" t="s">
        <v>120</v>
      </c>
      <c r="C46" s="366"/>
      <c r="D46" s="366"/>
      <c r="E46" s="169">
        <v>0</v>
      </c>
      <c r="F46" s="167">
        <f>ROUND(R1*$Q$20*N31,0)</f>
        <v>492</v>
      </c>
      <c r="G46" s="170">
        <f>E46*F46</f>
        <v>0</v>
      </c>
      <c r="H46" s="170">
        <f t="shared" si="1"/>
        <v>0</v>
      </c>
    </row>
    <row r="47" spans="1:16" ht="42" customHeight="1" x14ac:dyDescent="0.2">
      <c r="B47" s="367" t="s">
        <v>161</v>
      </c>
      <c r="C47" s="368"/>
      <c r="D47" s="369"/>
      <c r="E47" s="166" t="s">
        <v>11</v>
      </c>
      <c r="F47" s="167">
        <f>ROUND(R1*$Q$20*IF($E$33&gt;=20000,M33,IF($E$33&lt;20000,$L$23*0.05,0)),0)</f>
        <v>68</v>
      </c>
      <c r="G47" s="168">
        <f>IF(E47="áno",F47,0)</f>
        <v>68</v>
      </c>
      <c r="H47" s="168">
        <f t="shared" si="1"/>
        <v>81.599999999999994</v>
      </c>
      <c r="J47" s="1" t="s">
        <v>95</v>
      </c>
    </row>
    <row r="48" spans="1:16" ht="23.25" customHeight="1" x14ac:dyDescent="0.2">
      <c r="B48" s="366" t="str">
        <f>IF(E33&gt;=1000,J42,J43)</f>
        <v>7) Pevná sadzba za realizáciu e-aukcie</v>
      </c>
      <c r="C48" s="366"/>
      <c r="D48" s="366"/>
      <c r="E48" s="166" t="s">
        <v>11</v>
      </c>
      <c r="F48" s="167">
        <f>ROUND(R1*$Q$20*IF($E$33&gt;=20000,N34,IF($E$33&lt;20000,$L$23*0.1,0)),0)</f>
        <v>142</v>
      </c>
      <c r="G48" s="168">
        <f>IF(E48="áno",F48,0)</f>
        <v>142</v>
      </c>
      <c r="H48" s="168">
        <f t="shared" si="1"/>
        <v>170.4</v>
      </c>
      <c r="J48" s="1" t="s">
        <v>96</v>
      </c>
    </row>
    <row r="49" spans="1:16" ht="25.5" customHeight="1" thickBot="1" x14ac:dyDescent="0.25">
      <c r="B49" s="370" t="str">
        <f>IF(E33&gt;=1000,J44,J45)</f>
        <v>8) Komplexné riadenie procesu verejného obstarávania / príležitostného spoločného obstarávania</v>
      </c>
      <c r="C49" s="370"/>
      <c r="D49" s="370"/>
      <c r="E49" s="171" t="s">
        <v>11</v>
      </c>
      <c r="F49" s="172">
        <f>ROUND(R1*$Q$20*IF($E$33&gt;=20000,N35,IF($E$33&lt;20000,$L$23*0.1,0)),0)</f>
        <v>142</v>
      </c>
      <c r="G49" s="173">
        <f>IF(E49="áno",F49,0)</f>
        <v>142</v>
      </c>
      <c r="H49" s="173">
        <f t="shared" si="1"/>
        <v>170.4</v>
      </c>
    </row>
    <row r="50" spans="1:16" ht="20.25" customHeight="1" thickBot="1" x14ac:dyDescent="0.3">
      <c r="B50" s="37" t="s">
        <v>17</v>
      </c>
      <c r="C50" s="38">
        <v>0.2</v>
      </c>
      <c r="D50" s="371" t="s">
        <v>123</v>
      </c>
      <c r="E50" s="371"/>
      <c r="F50" s="372"/>
      <c r="G50" s="157">
        <f>SUM(G42:G49)</f>
        <v>1917</v>
      </c>
      <c r="H50" s="158">
        <f t="shared" si="1"/>
        <v>2300.4</v>
      </c>
    </row>
    <row r="51" spans="1:16" ht="20.25" customHeight="1" thickBot="1" x14ac:dyDescent="0.3">
      <c r="B51" s="37"/>
      <c r="C51" s="38"/>
      <c r="D51" s="286"/>
      <c r="E51" s="375" t="s">
        <v>122</v>
      </c>
      <c r="F51" s="376"/>
      <c r="G51" s="287">
        <f>G50/E29</f>
        <v>958.5</v>
      </c>
      <c r="H51" s="288">
        <f t="shared" si="1"/>
        <v>1150.2</v>
      </c>
    </row>
    <row r="52" spans="1:16" ht="18" customHeight="1" thickBot="1" x14ac:dyDescent="0.25">
      <c r="D52" s="373" t="s">
        <v>35</v>
      </c>
      <c r="E52" s="373"/>
      <c r="F52" s="374"/>
      <c r="G52" s="156">
        <f>(G50/(E46+1))/E29</f>
        <v>958.5</v>
      </c>
      <c r="H52" s="156">
        <f t="shared" si="1"/>
        <v>1150.2</v>
      </c>
    </row>
    <row r="53" spans="1:16" ht="7.5" customHeight="1" thickBot="1" x14ac:dyDescent="0.25">
      <c r="D53" s="75"/>
      <c r="E53" s="75"/>
      <c r="F53" s="75"/>
      <c r="G53" s="159"/>
      <c r="H53" s="159"/>
      <c r="K53" s="16"/>
      <c r="L53" s="16"/>
      <c r="M53" s="16"/>
    </row>
    <row r="54" spans="1:16" ht="21.75" customHeight="1" thickBot="1" x14ac:dyDescent="0.3">
      <c r="D54" s="75"/>
      <c r="E54" s="377" t="s">
        <v>94</v>
      </c>
      <c r="F54" s="378"/>
      <c r="G54" s="160">
        <f>Q1/100</f>
        <v>-0.6</v>
      </c>
      <c r="H54" s="161"/>
      <c r="L54" s="16"/>
      <c r="M54" s="16"/>
    </row>
    <row r="55" spans="1:16" ht="21.95" customHeight="1" thickBot="1" x14ac:dyDescent="0.3">
      <c r="D55" s="75"/>
      <c r="E55" s="377" t="s">
        <v>92</v>
      </c>
      <c r="F55" s="378"/>
      <c r="G55" s="156">
        <f>G50*(100-$Q$1)/100</f>
        <v>3067.2</v>
      </c>
      <c r="H55" s="156">
        <f>(G55*$C$50)+G55</f>
        <v>3680.64</v>
      </c>
    </row>
    <row r="56" spans="1:16" ht="15" customHeight="1" x14ac:dyDescent="0.25">
      <c r="B56" s="379" t="s">
        <v>188</v>
      </c>
      <c r="C56" s="379"/>
      <c r="D56" s="379"/>
      <c r="E56" s="379"/>
      <c r="F56" s="379"/>
      <c r="G56" s="379"/>
      <c r="H56" s="379"/>
      <c r="J56" s="16"/>
    </row>
    <row r="57" spans="1:16" ht="19.5" customHeight="1" thickBot="1" x14ac:dyDescent="0.3">
      <c r="D57" s="13"/>
      <c r="E57" s="13"/>
      <c r="F57" s="5"/>
      <c r="G57" s="207" t="s">
        <v>33</v>
      </c>
      <c r="H57" s="207" t="s">
        <v>34</v>
      </c>
      <c r="J57" s="16"/>
    </row>
    <row r="58" spans="1:16" ht="21.95" customHeight="1" x14ac:dyDescent="0.2">
      <c r="B58" s="380" t="s">
        <v>142</v>
      </c>
      <c r="C58" s="380"/>
      <c r="D58" s="380"/>
      <c r="E58" s="380"/>
      <c r="F58" s="380"/>
      <c r="G58" s="248">
        <f>IF(OR(Q1&lt;0,Q1&gt;30),G42,G42*((100-Q1)/100))</f>
        <v>637</v>
      </c>
      <c r="H58" s="248">
        <f>(G58*$C$50)+G58</f>
        <v>764.4</v>
      </c>
      <c r="I58" s="34"/>
    </row>
    <row r="59" spans="1:16" ht="19.5" customHeight="1" x14ac:dyDescent="0.2">
      <c r="A59" s="3"/>
      <c r="B59" s="381" t="s">
        <v>165</v>
      </c>
      <c r="C59" s="381"/>
      <c r="D59" s="381"/>
      <c r="E59" s="381"/>
      <c r="F59" s="381"/>
      <c r="G59" s="249">
        <f>IF(OR(Q1&lt;0,Q1&gt;30),SUM(G43:G47),SUM(G43:G47)*(100-Q1)/100)</f>
        <v>996</v>
      </c>
      <c r="H59" s="249">
        <f>(G59*$C$50)+G59</f>
        <v>1195.2</v>
      </c>
      <c r="I59" s="34"/>
    </row>
    <row r="60" spans="1:16" ht="36" customHeight="1" thickBot="1" x14ac:dyDescent="0.25">
      <c r="A60" s="3"/>
      <c r="B60" s="382" t="s">
        <v>198</v>
      </c>
      <c r="C60" s="382"/>
      <c r="D60" s="382"/>
      <c r="E60" s="382"/>
      <c r="F60" s="382"/>
      <c r="G60" s="250">
        <f>IF(OR(Q1&lt;0,Q1&gt;30),G50,G55)-SUM(G58:G59)</f>
        <v>284</v>
      </c>
      <c r="H60" s="250">
        <f>(G60*$C$50)+G60</f>
        <v>340.8</v>
      </c>
      <c r="I60" s="39"/>
    </row>
    <row r="61" spans="1:16" ht="8.25" customHeight="1" x14ac:dyDescent="0.2">
      <c r="A61" s="3"/>
      <c r="C61" s="15"/>
      <c r="D61" s="15"/>
      <c r="E61" s="15"/>
      <c r="F61" s="15"/>
      <c r="G61" s="15"/>
      <c r="H61" s="14"/>
      <c r="I61" s="16"/>
      <c r="K61" s="174"/>
      <c r="L61" s="174"/>
      <c r="M61" s="174"/>
      <c r="N61" s="174"/>
    </row>
    <row r="62" spans="1:16" ht="27.75" customHeight="1" x14ac:dyDescent="0.2">
      <c r="A62" s="3"/>
      <c r="B62" s="383" t="s">
        <v>160</v>
      </c>
      <c r="C62" s="383"/>
      <c r="D62" s="383"/>
      <c r="E62" s="383"/>
      <c r="F62" s="383"/>
      <c r="G62" s="383"/>
      <c r="H62" s="383"/>
      <c r="I62" s="16"/>
      <c r="J62" s="174"/>
      <c r="K62" s="174"/>
      <c r="L62" s="174"/>
      <c r="M62" s="174"/>
      <c r="N62" s="174"/>
      <c r="O62" s="174"/>
    </row>
    <row r="63" spans="1:16" ht="21.75" customHeight="1" x14ac:dyDescent="0.2">
      <c r="A63" s="3"/>
      <c r="B63" s="143" t="s">
        <v>21</v>
      </c>
      <c r="C63" s="143"/>
      <c r="D63" s="143"/>
      <c r="E63" s="144"/>
      <c r="F63" s="144"/>
      <c r="G63" s="144"/>
      <c r="H63" s="144"/>
      <c r="I63" s="16"/>
      <c r="J63" s="174"/>
      <c r="K63" s="174"/>
      <c r="L63" s="174"/>
      <c r="M63" s="174"/>
      <c r="N63" s="174"/>
      <c r="O63" s="174"/>
    </row>
    <row r="64" spans="1:16" ht="19.5" customHeight="1" x14ac:dyDescent="0.2">
      <c r="A64" s="3"/>
      <c r="B64" s="384" t="s">
        <v>189</v>
      </c>
      <c r="C64" s="384"/>
      <c r="D64" s="385"/>
      <c r="E64" s="386" t="s">
        <v>20</v>
      </c>
      <c r="F64" s="387"/>
      <c r="G64" s="387"/>
      <c r="H64" s="388"/>
      <c r="I64" s="174"/>
      <c r="J64" s="174"/>
      <c r="K64" s="174"/>
      <c r="L64" s="174"/>
      <c r="M64" s="174"/>
      <c r="N64" s="174"/>
      <c r="O64" s="174"/>
      <c r="P64" s="174"/>
    </row>
    <row r="65" spans="1:16" ht="27" customHeight="1" x14ac:dyDescent="0.2">
      <c r="A65" s="3"/>
      <c r="B65" s="384" t="s">
        <v>190</v>
      </c>
      <c r="C65" s="384"/>
      <c r="D65" s="385"/>
      <c r="E65" s="389"/>
      <c r="F65" s="390"/>
      <c r="G65" s="390"/>
      <c r="H65" s="391"/>
      <c r="I65" s="174"/>
      <c r="J65" s="174"/>
      <c r="K65" s="174"/>
      <c r="L65" s="174"/>
      <c r="M65" s="174"/>
      <c r="N65" s="174"/>
      <c r="O65" s="174"/>
      <c r="P65" s="174"/>
    </row>
    <row r="66" spans="1:16" ht="27" customHeight="1" x14ac:dyDescent="0.2">
      <c r="A66" s="3"/>
      <c r="B66" s="384" t="s">
        <v>191</v>
      </c>
      <c r="C66" s="384"/>
      <c r="D66" s="385"/>
      <c r="E66" s="389"/>
      <c r="F66" s="390"/>
      <c r="G66" s="390"/>
      <c r="H66" s="391"/>
      <c r="I66" s="174"/>
      <c r="J66" s="174"/>
      <c r="K66" s="174"/>
      <c r="L66" s="174"/>
      <c r="M66" s="174"/>
      <c r="N66" s="174"/>
      <c r="O66" s="174"/>
      <c r="P66" s="174"/>
    </row>
    <row r="67" spans="1:16" ht="16.5" customHeight="1" x14ac:dyDescent="0.2">
      <c r="A67" s="3"/>
      <c r="B67" s="384" t="s">
        <v>192</v>
      </c>
      <c r="C67" s="384"/>
      <c r="D67" s="385"/>
      <c r="E67" s="389"/>
      <c r="F67" s="390"/>
      <c r="G67" s="390"/>
      <c r="H67" s="391"/>
      <c r="I67" s="174"/>
      <c r="J67" s="174"/>
      <c r="K67" s="174"/>
      <c r="L67" s="174"/>
      <c r="M67" s="174"/>
      <c r="N67" s="174"/>
      <c r="O67" s="174"/>
      <c r="P67" s="174"/>
    </row>
    <row r="68" spans="1:16" ht="16.5" customHeight="1" x14ac:dyDescent="0.2">
      <c r="A68" s="3"/>
      <c r="B68" s="212"/>
      <c r="C68" s="212"/>
      <c r="D68" s="213"/>
      <c r="E68" s="389"/>
      <c r="F68" s="390"/>
      <c r="G68" s="390"/>
      <c r="H68" s="391"/>
      <c r="I68" s="174"/>
      <c r="J68" s="174"/>
      <c r="K68" s="174"/>
      <c r="L68" s="174"/>
      <c r="M68" s="174"/>
      <c r="N68" s="174"/>
      <c r="O68" s="174"/>
      <c r="P68" s="174"/>
    </row>
    <row r="69" spans="1:16" ht="20.25" customHeight="1" x14ac:dyDescent="0.2">
      <c r="A69" s="3"/>
      <c r="B69" s="395" t="s">
        <v>7</v>
      </c>
      <c r="C69" s="396">
        <v>42720</v>
      </c>
      <c r="E69" s="389"/>
      <c r="F69" s="390"/>
      <c r="G69" s="390"/>
      <c r="H69" s="391"/>
      <c r="I69" s="174"/>
      <c r="J69" s="174"/>
      <c r="K69" s="174"/>
      <c r="L69" s="174"/>
      <c r="M69" s="174"/>
      <c r="N69" s="174"/>
      <c r="O69" s="174"/>
      <c r="P69" s="174"/>
    </row>
    <row r="70" spans="1:16" ht="20.25" customHeight="1" x14ac:dyDescent="0.25">
      <c r="A70" s="3"/>
      <c r="B70" s="395"/>
      <c r="C70" s="397"/>
      <c r="D70" s="162"/>
      <c r="E70" s="389"/>
      <c r="F70" s="390"/>
      <c r="G70" s="390"/>
      <c r="H70" s="391"/>
      <c r="I70" s="174"/>
      <c r="J70" s="174"/>
      <c r="K70" s="174"/>
      <c r="L70" s="174"/>
      <c r="M70" s="174"/>
      <c r="N70" s="174"/>
      <c r="O70" s="174"/>
      <c r="P70" s="174"/>
    </row>
    <row r="71" spans="1:16" ht="9" customHeight="1" x14ac:dyDescent="0.2">
      <c r="A71" s="3"/>
      <c r="B71" s="26"/>
      <c r="C71" s="26"/>
      <c r="D71" s="26"/>
      <c r="E71" s="389"/>
      <c r="F71" s="390"/>
      <c r="G71" s="390"/>
      <c r="H71" s="391"/>
      <c r="I71" s="174"/>
      <c r="J71" s="174"/>
      <c r="K71" s="174"/>
      <c r="L71" s="174"/>
      <c r="M71" s="174"/>
      <c r="N71" s="174"/>
      <c r="O71" s="174"/>
      <c r="P71" s="174"/>
    </row>
    <row r="72" spans="1:16" ht="19.5" customHeight="1" x14ac:dyDescent="0.2">
      <c r="A72" s="3"/>
      <c r="B72" s="398" t="s">
        <v>183</v>
      </c>
      <c r="C72" s="398"/>
      <c r="D72" s="398"/>
      <c r="E72" s="389"/>
      <c r="F72" s="390"/>
      <c r="G72" s="390"/>
      <c r="H72" s="391"/>
      <c r="I72" s="174"/>
      <c r="J72" s="174"/>
      <c r="O72" s="174"/>
      <c r="P72" s="174"/>
    </row>
    <row r="73" spans="1:16" ht="19.5" customHeight="1" x14ac:dyDescent="0.2">
      <c r="A73" s="3"/>
      <c r="B73" s="398"/>
      <c r="C73" s="398"/>
      <c r="D73" s="398"/>
      <c r="E73" s="389"/>
      <c r="F73" s="390"/>
      <c r="G73" s="390"/>
      <c r="H73" s="391"/>
      <c r="I73" s="174"/>
      <c r="P73" s="174"/>
    </row>
    <row r="74" spans="1:16" ht="19.5" customHeight="1" x14ac:dyDescent="0.2">
      <c r="A74" s="3"/>
      <c r="B74" s="399" t="s">
        <v>124</v>
      </c>
      <c r="C74" s="399"/>
      <c r="D74" s="399"/>
      <c r="E74" s="392"/>
      <c r="F74" s="393"/>
      <c r="G74" s="393"/>
      <c r="H74" s="394"/>
      <c r="I74" s="174"/>
      <c r="P74" s="174"/>
    </row>
    <row r="75" spans="1:16" ht="12" customHeight="1" x14ac:dyDescent="0.2">
      <c r="A75" s="3"/>
      <c r="B75" s="3"/>
      <c r="C75" s="3"/>
      <c r="D75" s="3"/>
      <c r="E75" s="28"/>
      <c r="F75" s="28"/>
      <c r="G75" s="28"/>
      <c r="H75" s="28"/>
    </row>
    <row r="76" spans="1:16" ht="6.75" customHeight="1" x14ac:dyDescent="0.2">
      <c r="A76" s="3"/>
      <c r="B76" s="17"/>
      <c r="C76" s="400"/>
      <c r="D76" s="400"/>
      <c r="E76" s="28"/>
      <c r="F76" s="28"/>
      <c r="G76" s="28"/>
      <c r="H76" s="28"/>
    </row>
    <row r="77" spans="1:16" ht="32.25" customHeight="1" x14ac:dyDescent="0.4">
      <c r="A77" s="3"/>
      <c r="B77" s="401" t="s">
        <v>22</v>
      </c>
      <c r="C77" s="401"/>
      <c r="D77" s="401"/>
      <c r="E77" s="401"/>
      <c r="F77" s="401"/>
      <c r="G77" s="401"/>
      <c r="H77" s="401"/>
    </row>
    <row r="78" spans="1:16" ht="8.25" customHeight="1" x14ac:dyDescent="0.2">
      <c r="A78" s="3"/>
      <c r="B78" s="402"/>
      <c r="C78" s="402"/>
      <c r="D78" s="402"/>
      <c r="E78" s="402"/>
      <c r="F78" s="402"/>
      <c r="G78" s="402"/>
      <c r="H78" s="402"/>
    </row>
    <row r="79" spans="1:16" ht="23.25" customHeight="1" x14ac:dyDescent="0.4">
      <c r="A79" s="3"/>
      <c r="B79" s="403" t="s">
        <v>144</v>
      </c>
      <c r="C79" s="403"/>
      <c r="D79" s="403"/>
      <c r="E79" s="403"/>
      <c r="F79" s="403"/>
      <c r="G79" s="403"/>
      <c r="H79" s="403"/>
    </row>
    <row r="80" spans="1:16" ht="13.5" customHeight="1" x14ac:dyDescent="0.25">
      <c r="A80" s="3"/>
      <c r="B80" s="404"/>
      <c r="C80" s="404"/>
      <c r="D80" s="404"/>
      <c r="E80" s="404"/>
      <c r="F80" s="404"/>
      <c r="G80" s="404"/>
      <c r="H80" s="404"/>
    </row>
    <row r="81" spans="1:8" ht="19.5" customHeight="1" x14ac:dyDescent="0.2">
      <c r="A81" s="3"/>
      <c r="B81" s="405" t="s">
        <v>145</v>
      </c>
      <c r="C81" s="405"/>
      <c r="D81" s="405"/>
      <c r="E81" s="405"/>
      <c r="F81" s="405"/>
      <c r="G81" s="405"/>
      <c r="H81" s="405"/>
    </row>
    <row r="82" spans="1:8" ht="6" customHeight="1" x14ac:dyDescent="0.3">
      <c r="A82" s="3"/>
      <c r="B82" s="406"/>
      <c r="C82" s="406"/>
      <c r="D82" s="406"/>
      <c r="E82" s="406"/>
      <c r="F82" s="406"/>
      <c r="G82" s="406"/>
      <c r="H82" s="406"/>
    </row>
    <row r="83" spans="1:8" ht="72" customHeight="1" x14ac:dyDescent="0.2">
      <c r="A83" s="3"/>
      <c r="B83" s="405" t="s">
        <v>146</v>
      </c>
      <c r="C83" s="405"/>
      <c r="D83" s="405"/>
      <c r="E83" s="405"/>
      <c r="F83" s="405"/>
      <c r="G83" s="405"/>
      <c r="H83" s="405"/>
    </row>
    <row r="84" spans="1:8" ht="54.75" customHeight="1" x14ac:dyDescent="0.2">
      <c r="A84" s="3"/>
      <c r="B84" s="405" t="s">
        <v>147</v>
      </c>
      <c r="C84" s="405"/>
      <c r="D84" s="405"/>
      <c r="E84" s="405"/>
      <c r="F84" s="405"/>
      <c r="G84" s="405"/>
      <c r="H84" s="405"/>
    </row>
    <row r="85" spans="1:8" ht="48" customHeight="1" x14ac:dyDescent="0.2">
      <c r="A85" s="3"/>
      <c r="B85" s="405" t="s">
        <v>148</v>
      </c>
      <c r="C85" s="405"/>
      <c r="D85" s="405"/>
      <c r="E85" s="405"/>
      <c r="F85" s="405"/>
      <c r="G85" s="405"/>
      <c r="H85" s="405"/>
    </row>
    <row r="86" spans="1:8" ht="78" customHeight="1" x14ac:dyDescent="0.2">
      <c r="A86" s="3"/>
      <c r="B86" s="405" t="s">
        <v>149</v>
      </c>
      <c r="C86" s="405"/>
      <c r="D86" s="405"/>
      <c r="E86" s="405"/>
      <c r="F86" s="405"/>
      <c r="G86" s="405"/>
      <c r="H86" s="405"/>
    </row>
    <row r="87" spans="1:8" ht="55.5" customHeight="1" x14ac:dyDescent="0.2">
      <c r="A87" s="3"/>
      <c r="B87" s="405" t="s">
        <v>131</v>
      </c>
      <c r="C87" s="405"/>
      <c r="D87" s="405"/>
      <c r="E87" s="405"/>
      <c r="F87" s="405"/>
      <c r="G87" s="405"/>
      <c r="H87" s="405"/>
    </row>
    <row r="88" spans="1:8" ht="62.25" customHeight="1" x14ac:dyDescent="0.2">
      <c r="A88" s="3"/>
      <c r="B88" s="405" t="s">
        <v>150</v>
      </c>
      <c r="C88" s="405"/>
      <c r="D88" s="405"/>
      <c r="E88" s="405"/>
      <c r="F88" s="405"/>
      <c r="G88" s="405"/>
      <c r="H88" s="405"/>
    </row>
    <row r="89" spans="1:8" ht="42" customHeight="1" x14ac:dyDescent="0.2">
      <c r="A89" s="3"/>
      <c r="B89" s="405" t="s">
        <v>151</v>
      </c>
      <c r="C89" s="405"/>
      <c r="D89" s="405"/>
      <c r="E89" s="405"/>
      <c r="F89" s="405"/>
      <c r="G89" s="405"/>
      <c r="H89" s="405"/>
    </row>
    <row r="90" spans="1:8" ht="12.75" customHeight="1" x14ac:dyDescent="0.25">
      <c r="A90" s="3"/>
      <c r="B90" s="404"/>
      <c r="C90" s="404"/>
      <c r="D90" s="404"/>
      <c r="E90" s="404"/>
      <c r="F90" s="404"/>
      <c r="G90" s="404"/>
      <c r="H90" s="404"/>
    </row>
    <row r="91" spans="1:8" ht="22.5" customHeight="1" x14ac:dyDescent="0.4">
      <c r="A91" s="3"/>
      <c r="B91" s="403" t="s">
        <v>23</v>
      </c>
      <c r="C91" s="403"/>
      <c r="D91" s="403"/>
      <c r="E91" s="403"/>
      <c r="F91" s="403"/>
      <c r="G91" s="403"/>
      <c r="H91" s="403"/>
    </row>
    <row r="92" spans="1:8" ht="9.75" customHeight="1" x14ac:dyDescent="0.2">
      <c r="A92" s="3"/>
      <c r="B92" s="191"/>
      <c r="C92" s="191"/>
      <c r="D92" s="191"/>
      <c r="E92" s="191"/>
      <c r="F92" s="191"/>
      <c r="G92" s="191"/>
      <c r="H92" s="191"/>
    </row>
    <row r="93" spans="1:8" ht="130.5" customHeight="1" x14ac:dyDescent="0.2">
      <c r="A93" s="3"/>
      <c r="B93" s="405" t="s">
        <v>152</v>
      </c>
      <c r="C93" s="405"/>
      <c r="D93" s="405"/>
      <c r="E93" s="405"/>
      <c r="F93" s="405"/>
      <c r="G93" s="405"/>
      <c r="H93" s="405"/>
    </row>
    <row r="94" spans="1:8" ht="61.5" customHeight="1" x14ac:dyDescent="0.2">
      <c r="A94" s="3"/>
      <c r="B94" s="405" t="s">
        <v>153</v>
      </c>
      <c r="C94" s="405"/>
      <c r="D94" s="405"/>
      <c r="E94" s="405"/>
      <c r="F94" s="405"/>
      <c r="G94" s="405"/>
      <c r="H94" s="405"/>
    </row>
    <row r="95" spans="1:8" ht="47.25" customHeight="1" x14ac:dyDescent="0.2">
      <c r="A95" s="3"/>
      <c r="B95" s="405" t="s">
        <v>154</v>
      </c>
      <c r="C95" s="405"/>
      <c r="D95" s="405"/>
      <c r="E95" s="405"/>
      <c r="F95" s="405"/>
      <c r="G95" s="405"/>
      <c r="H95" s="405"/>
    </row>
    <row r="96" spans="1:8" ht="51.75" customHeight="1" x14ac:dyDescent="0.2">
      <c r="A96" s="3"/>
      <c r="B96" s="405" t="s">
        <v>133</v>
      </c>
      <c r="C96" s="405"/>
      <c r="D96" s="405"/>
      <c r="E96" s="405"/>
      <c r="F96" s="405"/>
      <c r="G96" s="405"/>
      <c r="H96" s="405"/>
    </row>
    <row r="97" spans="1:8" ht="48" customHeight="1" x14ac:dyDescent="0.2">
      <c r="A97" s="3"/>
      <c r="B97" s="405" t="s">
        <v>134</v>
      </c>
      <c r="C97" s="405"/>
      <c r="D97" s="405"/>
      <c r="E97" s="405"/>
      <c r="F97" s="405"/>
      <c r="G97" s="405"/>
      <c r="H97" s="405"/>
    </row>
    <row r="98" spans="1:8" ht="21.95" customHeight="1" x14ac:dyDescent="0.2">
      <c r="A98" s="3"/>
      <c r="B98" s="405" t="s">
        <v>39</v>
      </c>
      <c r="C98" s="405"/>
      <c r="D98" s="405"/>
      <c r="E98" s="405"/>
      <c r="F98" s="405"/>
      <c r="G98" s="405"/>
      <c r="H98" s="405"/>
    </row>
    <row r="99" spans="1:8" ht="44.25" customHeight="1" x14ac:dyDescent="0.2">
      <c r="A99" s="3"/>
      <c r="B99" s="405" t="s">
        <v>155</v>
      </c>
      <c r="C99" s="405"/>
      <c r="D99" s="405"/>
      <c r="E99" s="405"/>
      <c r="F99" s="405"/>
      <c r="G99" s="405"/>
      <c r="H99" s="405"/>
    </row>
    <row r="100" spans="1:8" ht="42" customHeight="1" x14ac:dyDescent="0.2">
      <c r="A100" s="3"/>
      <c r="B100" s="405" t="s">
        <v>156</v>
      </c>
      <c r="C100" s="405"/>
      <c r="D100" s="405"/>
      <c r="E100" s="405"/>
      <c r="F100" s="405"/>
      <c r="G100" s="405"/>
      <c r="H100" s="405"/>
    </row>
    <row r="101" spans="1:8" ht="59.25" customHeight="1" x14ac:dyDescent="0.2">
      <c r="A101" s="3"/>
      <c r="B101" s="405" t="s">
        <v>157</v>
      </c>
      <c r="C101" s="405"/>
      <c r="D101" s="405"/>
      <c r="E101" s="405"/>
      <c r="F101" s="405"/>
      <c r="G101" s="405"/>
      <c r="H101" s="405"/>
    </row>
    <row r="102" spans="1:8" ht="4.5" customHeight="1" x14ac:dyDescent="0.2">
      <c r="A102" s="3"/>
      <c r="B102" s="192"/>
      <c r="C102" s="192"/>
      <c r="D102" s="192"/>
      <c r="E102" s="192"/>
      <c r="F102" s="192"/>
      <c r="G102" s="192"/>
      <c r="H102" s="192"/>
    </row>
    <row r="103" spans="1:8" ht="26.25" x14ac:dyDescent="0.4">
      <c r="B103" s="403" t="s">
        <v>24</v>
      </c>
      <c r="C103" s="403"/>
      <c r="D103" s="403"/>
      <c r="E103" s="403"/>
      <c r="F103" s="403"/>
      <c r="G103" s="403"/>
      <c r="H103" s="403"/>
    </row>
    <row r="104" spans="1:8" ht="10.5" customHeight="1" x14ac:dyDescent="0.25">
      <c r="B104" s="193"/>
      <c r="C104" s="193"/>
      <c r="D104" s="193"/>
      <c r="E104" s="193"/>
      <c r="F104" s="193"/>
      <c r="G104" s="193"/>
      <c r="H104" s="193"/>
    </row>
    <row r="105" spans="1:8" ht="42" customHeight="1" x14ac:dyDescent="0.2">
      <c r="B105" s="405" t="s">
        <v>193</v>
      </c>
      <c r="C105" s="405"/>
      <c r="D105" s="405"/>
      <c r="E105" s="405"/>
      <c r="F105" s="405"/>
      <c r="G105" s="405"/>
      <c r="H105" s="405"/>
    </row>
    <row r="106" spans="1:8" ht="42" customHeight="1" x14ac:dyDescent="0.2">
      <c r="A106" s="3"/>
      <c r="B106" s="405" t="s">
        <v>25</v>
      </c>
      <c r="C106" s="405"/>
      <c r="D106" s="405"/>
      <c r="E106" s="405"/>
      <c r="F106" s="405"/>
      <c r="G106" s="405"/>
      <c r="H106" s="405"/>
    </row>
    <row r="107" spans="1:8" ht="45" customHeight="1" x14ac:dyDescent="0.2">
      <c r="A107" s="3"/>
      <c r="B107" s="405" t="s">
        <v>26</v>
      </c>
      <c r="C107" s="405"/>
      <c r="D107" s="405"/>
      <c r="E107" s="405"/>
      <c r="F107" s="405"/>
      <c r="G107" s="405"/>
      <c r="H107" s="405"/>
    </row>
    <row r="108" spans="1:8" ht="44.25" customHeight="1" x14ac:dyDescent="0.2">
      <c r="A108" s="3"/>
      <c r="B108" s="405" t="s">
        <v>27</v>
      </c>
      <c r="C108" s="405"/>
      <c r="D108" s="405"/>
      <c r="E108" s="405"/>
      <c r="F108" s="405"/>
      <c r="G108" s="405"/>
      <c r="H108" s="405"/>
    </row>
    <row r="109" spans="1:8" ht="90" customHeight="1" x14ac:dyDescent="0.2">
      <c r="A109" s="3"/>
      <c r="B109" s="405" t="s">
        <v>158</v>
      </c>
      <c r="C109" s="405"/>
      <c r="D109" s="405"/>
      <c r="E109" s="405"/>
      <c r="F109" s="405"/>
      <c r="G109" s="405"/>
      <c r="H109" s="405"/>
    </row>
    <row r="110" spans="1:8" x14ac:dyDescent="0.2">
      <c r="B110" s="19"/>
      <c r="C110" s="19"/>
      <c r="D110" s="19"/>
      <c r="E110" s="19"/>
      <c r="F110" s="19"/>
      <c r="G110" s="19"/>
      <c r="H110" s="19"/>
    </row>
  </sheetData>
  <sheetProtection password="DC3E" sheet="1"/>
  <dataConsolidate/>
  <mergeCells count="106">
    <mergeCell ref="B109:H109"/>
    <mergeCell ref="B101:H101"/>
    <mergeCell ref="B103:H103"/>
    <mergeCell ref="B105:H105"/>
    <mergeCell ref="B106:H106"/>
    <mergeCell ref="B107:H107"/>
    <mergeCell ref="B108:H108"/>
    <mergeCell ref="B95:H95"/>
    <mergeCell ref="B96:H96"/>
    <mergeCell ref="B97:H97"/>
    <mergeCell ref="B98:H98"/>
    <mergeCell ref="B99:H99"/>
    <mergeCell ref="B100:H100"/>
    <mergeCell ref="B88:H88"/>
    <mergeCell ref="B89:H89"/>
    <mergeCell ref="B90:H90"/>
    <mergeCell ref="B91:H91"/>
    <mergeCell ref="B93:H93"/>
    <mergeCell ref="B94:H94"/>
    <mergeCell ref="B82:H82"/>
    <mergeCell ref="B83:H83"/>
    <mergeCell ref="B84:H84"/>
    <mergeCell ref="B85:H85"/>
    <mergeCell ref="B86:H86"/>
    <mergeCell ref="B87:H87"/>
    <mergeCell ref="C76:D76"/>
    <mergeCell ref="B77:H77"/>
    <mergeCell ref="B78:H78"/>
    <mergeCell ref="B79:H79"/>
    <mergeCell ref="B80:H80"/>
    <mergeCell ref="B81:H81"/>
    <mergeCell ref="B62:H62"/>
    <mergeCell ref="B64:D64"/>
    <mergeCell ref="E64:H74"/>
    <mergeCell ref="B65:D65"/>
    <mergeCell ref="B66:D66"/>
    <mergeCell ref="B67:D67"/>
    <mergeCell ref="B69:B70"/>
    <mergeCell ref="C69:C70"/>
    <mergeCell ref="B72:D73"/>
    <mergeCell ref="B74:D74"/>
    <mergeCell ref="E54:F54"/>
    <mergeCell ref="E55:F55"/>
    <mergeCell ref="B56:H56"/>
    <mergeCell ref="B58:F58"/>
    <mergeCell ref="B59:F59"/>
    <mergeCell ref="B60:F60"/>
    <mergeCell ref="B47:D47"/>
    <mergeCell ref="B48:D48"/>
    <mergeCell ref="B49:D49"/>
    <mergeCell ref="D50:F50"/>
    <mergeCell ref="D52:F52"/>
    <mergeCell ref="E51:F51"/>
    <mergeCell ref="B41:E41"/>
    <mergeCell ref="B42:D42"/>
    <mergeCell ref="B43:D43"/>
    <mergeCell ref="B44:D44"/>
    <mergeCell ref="B45:D45"/>
    <mergeCell ref="B46:D46"/>
    <mergeCell ref="B34:D34"/>
    <mergeCell ref="G34:H34"/>
    <mergeCell ref="B37:H37"/>
    <mergeCell ref="B39:C39"/>
    <mergeCell ref="D39:E39"/>
    <mergeCell ref="G39:H39"/>
    <mergeCell ref="B35:D35"/>
    <mergeCell ref="M25:N25"/>
    <mergeCell ref="B29:D29"/>
    <mergeCell ref="B30:D30"/>
    <mergeCell ref="B31:D31"/>
    <mergeCell ref="B33:D33"/>
    <mergeCell ref="B25:H25"/>
    <mergeCell ref="B32:D32"/>
    <mergeCell ref="G32:H33"/>
    <mergeCell ref="C21:E21"/>
    <mergeCell ref="F21:H21"/>
    <mergeCell ref="C22:E22"/>
    <mergeCell ref="F22:H22"/>
    <mergeCell ref="C23:E23"/>
    <mergeCell ref="F23:H23"/>
    <mergeCell ref="C18:E18"/>
    <mergeCell ref="F18:H18"/>
    <mergeCell ref="C19:E19"/>
    <mergeCell ref="F19:H19"/>
    <mergeCell ref="C20:E20"/>
    <mergeCell ref="F20:H20"/>
    <mergeCell ref="B14:B15"/>
    <mergeCell ref="C14:E15"/>
    <mergeCell ref="G14:H14"/>
    <mergeCell ref="G15:H15"/>
    <mergeCell ref="B16:B17"/>
    <mergeCell ref="C16:E17"/>
    <mergeCell ref="G16:H16"/>
    <mergeCell ref="F17:H17"/>
    <mergeCell ref="D5:E5"/>
    <mergeCell ref="D6:E6"/>
    <mergeCell ref="F8:H8"/>
    <mergeCell ref="B10:H10"/>
    <mergeCell ref="G12:H12"/>
    <mergeCell ref="G13:H13"/>
    <mergeCell ref="F1:H1"/>
    <mergeCell ref="F2:H2"/>
    <mergeCell ref="D3:E3"/>
    <mergeCell ref="F3:H3"/>
    <mergeCell ref="D4:E4"/>
    <mergeCell ref="F4:H4"/>
  </mergeCells>
  <conditionalFormatting sqref="H57:H60">
    <cfRule type="expression" dxfId="33" priority="15" stopIfTrue="1">
      <formula>$C$50=0</formula>
    </cfRule>
  </conditionalFormatting>
  <conditionalFormatting sqref="E31:F31 B33:F33">
    <cfRule type="expression" dxfId="32" priority="16" stopIfTrue="1">
      <formula>$E$29&lt;2</formula>
    </cfRule>
  </conditionalFormatting>
  <conditionalFormatting sqref="I31:I32">
    <cfRule type="expression" dxfId="31" priority="13" stopIfTrue="1">
      <formula>$E$29&lt;&gt;2</formula>
    </cfRule>
  </conditionalFormatting>
  <conditionalFormatting sqref="I31:I32">
    <cfRule type="expression" dxfId="30" priority="14" stopIfTrue="1">
      <formula>$E$28=1</formula>
    </cfRule>
  </conditionalFormatting>
  <conditionalFormatting sqref="D51:E51">
    <cfRule type="expression" dxfId="29" priority="12" stopIfTrue="1">
      <formula>$E$29=1</formula>
    </cfRule>
  </conditionalFormatting>
  <conditionalFormatting sqref="G51:H51">
    <cfRule type="expression" dxfId="28" priority="11" stopIfTrue="1">
      <formula>$E$29=1</formula>
    </cfRule>
  </conditionalFormatting>
  <conditionalFormatting sqref="D52:H52">
    <cfRule type="expression" dxfId="27" priority="10" stopIfTrue="1">
      <formula>$E$46=0</formula>
    </cfRule>
  </conditionalFormatting>
  <conditionalFormatting sqref="G52:H52">
    <cfRule type="expression" dxfId="26" priority="9" stopIfTrue="1">
      <formula>AND($E$46=0,$E$29=1)</formula>
    </cfRule>
  </conditionalFormatting>
  <conditionalFormatting sqref="E54:G55 H55">
    <cfRule type="expression" dxfId="25" priority="8" stopIfTrue="1">
      <formula>$Q$1&lt;=0</formula>
    </cfRule>
  </conditionalFormatting>
  <conditionalFormatting sqref="E54:H55">
    <cfRule type="expression" dxfId="24" priority="7" stopIfTrue="1">
      <formula>$Q$1&gt;30</formula>
    </cfRule>
  </conditionalFormatting>
  <conditionalFormatting sqref="B31:D31">
    <cfRule type="expression" dxfId="23" priority="6" stopIfTrue="1">
      <formula>$E$29&lt;2</formula>
    </cfRule>
  </conditionalFormatting>
  <conditionalFormatting sqref="G50:H50">
    <cfRule type="expression" dxfId="22" priority="5" stopIfTrue="1">
      <formula>$Q$1&gt;30</formula>
    </cfRule>
  </conditionalFormatting>
  <conditionalFormatting sqref="B32:F32">
    <cfRule type="expression" dxfId="21" priority="2" stopIfTrue="1">
      <formula>$E$29=2</formula>
    </cfRule>
    <cfRule type="expression" dxfId="20" priority="3" stopIfTrue="1">
      <formula>$E$29&lt;2</formula>
    </cfRule>
  </conditionalFormatting>
  <conditionalFormatting sqref="H31">
    <cfRule type="expression" dxfId="19" priority="1" stopIfTrue="1">
      <formula>$H$31="rôzne"</formula>
    </cfRule>
  </conditionalFormatting>
  <dataValidations count="14">
    <dataValidation allowBlank="1" showInputMessage="1" sqref="E47"/>
    <dataValidation type="decimal" allowBlank="1" showInputMessage="1" showErrorMessage="1" errorTitle="Chyba" error="Zľava nemôže byť vyššia ako 70%." sqref="Q1">
      <formula1>-100</formula1>
      <formula2>70</formula2>
    </dataValidation>
    <dataValidation type="list" allowBlank="1" showInputMessage="1" showErrorMessage="1" sqref="C13">
      <formula1>"Verejný obstarávateľ,Obstarávateľ"</formula1>
    </dataValidation>
    <dataValidation type="list" allowBlank="1" showInputMessage="1" showErrorMessage="1" sqref="E29">
      <formula1>"1,2,3"</formula1>
    </dataValidation>
    <dataValidation type="decimal" operator="greaterThan" allowBlank="1" showInputMessage="1" showErrorMessage="1" sqref="E30 E36 E33">
      <formula1>0</formula1>
    </dataValidation>
    <dataValidation type="whole" operator="greaterThanOrEqual" allowBlank="1" showInputMessage="1" showErrorMessage="1" errorTitle="Chyba" error="Je potrebné zadať počet ďalších právnych subjektov v zriaďovateľskej právomoci (s výnimkou objednávateľa)!" promptTitle="Oznam" prompt="Zadajte počet ďalších právnych subjektov v zriaďovateľskej právomoci (s výnimkou objednávateľa)." sqref="E46">
      <formula1>0</formula1>
    </dataValidation>
    <dataValidation type="list" allowBlank="1" showInputMessage="1" showErrorMessage="1" errorTitle="Chyba" error="Je potrebné zadať správny údaj z možností &quot;Člen&quot; alebo &quot;Partner&quot;!" promptTitle="Oznam" prompt="Vyberte jednu z ponúknutých možností" sqref="D39:E39">
      <formula1>"Člen,Partner"</formula1>
    </dataValidation>
    <dataValidation type="whole" operator="greaterThan" allowBlank="1" showInputMessage="1" showErrorMessage="1" errorTitle="Chyba" error="Je potrebné zadať počet odberných miest Vašej organizácie!" promptTitle="Oznam" prompt="Zadajte počet odberných miest Vašej organizácie" sqref="D45:D46 E45">
      <formula1>0</formula1>
    </dataValidation>
    <dataValidation allowBlank="1" errorTitle="Chyba" error="Je potrebné zadať správny údaj z možností &quot;áno&quot; alebo &quot;nie&quot;!" promptTitle="Oznam" prompt="Vyberte jednu z ponúknutých možností" sqref="E48:E49 E44"/>
    <dataValidation type="list" allowBlank="1" showInputMessage="1" showErrorMessage="1" errorTitle="Chyba" error="Je potrebné zadať správny údaj z možností &quot;áno&quot; alebo &quot;nie&quot;!" promptTitle="Oznam" prompt="Vyberte jednu z ponúknutých možností" sqref="D48:D49">
      <formula1>"áno,nie"</formula1>
    </dataValidation>
    <dataValidation type="custom" operator="greaterThan" allowBlank="1" showErrorMessage="1" errorTitle="Chyba" error="Nemôžete zadať finančný objem za rok 2014. Vyberte správne obdobie v rokoch (bunka E25)" sqref="E31:E32">
      <formula1>E29&gt;1</formula1>
    </dataValidation>
    <dataValidation operator="greaterThan" allowBlank="1" showInputMessage="1" showErrorMessage="1" sqref="E35"/>
    <dataValidation type="list" allowBlank="1" showInputMessage="1" showErrorMessage="1" sqref="H31">
      <formula1>"1 mesiac,2 mesiace,3 mesiace,rôzne"</formula1>
    </dataValidation>
    <dataValidation type="decimal" operator="lessThanOrEqual" allowBlank="1" showInputMessage="1" showErrorMessage="1" sqref="E34">
      <formula1>0</formula1>
    </dataValidation>
  </dataValidations>
  <printOptions horizontalCentered="1"/>
  <pageMargins left="0" right="0" top="0" bottom="0" header="0" footer="0"/>
  <pageSetup paperSize="9" scale="52" firstPageNumber="0" fitToHeight="2" orientation="portrait" r:id="rId1"/>
  <headerFooter alignWithMargins="0"/>
  <rowBreaks count="1" manualBreakCount="1">
    <brk id="74" max="8"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12"/>
  <sheetViews>
    <sheetView showGridLines="0" zoomScale="70" zoomScaleNormal="70" workbookViewId="0">
      <selection activeCell="Q39" sqref="Q39"/>
    </sheetView>
  </sheetViews>
  <sheetFormatPr defaultRowHeight="12.75" x14ac:dyDescent="0.2"/>
  <cols>
    <col min="1" max="1" width="3.5703125" style="1" customWidth="1"/>
    <col min="2" max="2" width="22" style="1" customWidth="1"/>
    <col min="3" max="3" width="32.5703125" style="1" customWidth="1"/>
    <col min="4" max="4" width="40.5703125" style="1" customWidth="1"/>
    <col min="5" max="5" width="16.85546875" style="1" customWidth="1"/>
    <col min="6" max="6" width="29.7109375" style="1" customWidth="1"/>
    <col min="7" max="7" width="17.5703125" style="1" customWidth="1"/>
    <col min="8" max="8" width="17.7109375" style="1" customWidth="1"/>
    <col min="9" max="9" width="12.7109375" style="1" customWidth="1"/>
    <col min="10" max="10" width="5.140625" style="1" hidden="1" customWidth="1"/>
    <col min="11" max="11" width="21.7109375" style="1" hidden="1" customWidth="1"/>
    <col min="12" max="12" width="14.7109375" style="1" hidden="1" customWidth="1"/>
    <col min="13" max="14" width="18.7109375" style="1" hidden="1" customWidth="1"/>
    <col min="15" max="15" width="6.28515625" style="1" hidden="1" customWidth="1"/>
    <col min="16" max="16" width="9.140625" style="1" customWidth="1"/>
    <col min="17" max="16384" width="9.140625" style="1"/>
  </cols>
  <sheetData>
    <row r="1" spans="2:18" ht="66.75" customHeight="1" thickBot="1" x14ac:dyDescent="0.4">
      <c r="B1" s="176"/>
      <c r="F1" s="289" t="s">
        <v>159</v>
      </c>
      <c r="G1" s="289"/>
      <c r="H1" s="289"/>
      <c r="Q1" s="78">
        <v>0</v>
      </c>
      <c r="R1" s="79">
        <f>IF(OR(Q1&lt;0,Q1&gt;30),-1*((Q1/100)-1),1)</f>
        <v>1</v>
      </c>
    </row>
    <row r="2" spans="2:18" ht="21" customHeight="1" x14ac:dyDescent="0.4">
      <c r="C2" s="2"/>
      <c r="F2" s="290" t="s">
        <v>184</v>
      </c>
      <c r="G2" s="291"/>
      <c r="H2" s="292"/>
    </row>
    <row r="3" spans="2:18" ht="27.75" customHeight="1" x14ac:dyDescent="0.4">
      <c r="D3" s="293" t="s">
        <v>10</v>
      </c>
      <c r="E3" s="294"/>
      <c r="F3" s="295" t="s">
        <v>228</v>
      </c>
      <c r="G3" s="296"/>
      <c r="H3" s="297"/>
    </row>
    <row r="4" spans="2:18" ht="18" customHeight="1" x14ac:dyDescent="0.3">
      <c r="D4" s="407" t="s">
        <v>201</v>
      </c>
      <c r="E4" s="408"/>
      <c r="F4" s="300" t="s">
        <v>116</v>
      </c>
      <c r="G4" s="301"/>
      <c r="H4" s="302"/>
    </row>
    <row r="5" spans="2:18" ht="18" customHeight="1" x14ac:dyDescent="0.25">
      <c r="D5" s="298" t="s">
        <v>100</v>
      </c>
      <c r="E5" s="299"/>
      <c r="F5" s="155" t="s">
        <v>98</v>
      </c>
      <c r="G5" s="80"/>
      <c r="H5" s="81"/>
    </row>
    <row r="6" spans="2:18" ht="18" customHeight="1" x14ac:dyDescent="0.25">
      <c r="D6" s="298"/>
      <c r="E6" s="299"/>
      <c r="F6" s="177" t="s">
        <v>128</v>
      </c>
      <c r="G6" s="178" t="s">
        <v>130</v>
      </c>
      <c r="H6" s="179"/>
    </row>
    <row r="7" spans="2:18" ht="18" customHeight="1" x14ac:dyDescent="0.25">
      <c r="D7" s="145"/>
      <c r="E7" s="146"/>
      <c r="F7" s="177" t="s">
        <v>129</v>
      </c>
      <c r="G7" s="178"/>
      <c r="H7" s="179"/>
    </row>
    <row r="8" spans="2:18" ht="16.5" customHeight="1" thickBot="1" x14ac:dyDescent="0.25">
      <c r="C8" s="31"/>
      <c r="F8" s="303" t="s">
        <v>135</v>
      </c>
      <c r="G8" s="304"/>
      <c r="H8" s="305"/>
    </row>
    <row r="9" spans="2:18" ht="9" customHeight="1" x14ac:dyDescent="0.2">
      <c r="C9" s="18"/>
      <c r="D9" s="29"/>
      <c r="E9" s="4"/>
      <c r="F9" s="30"/>
      <c r="G9" s="30"/>
      <c r="H9" s="30"/>
    </row>
    <row r="10" spans="2:18" ht="16.5" hidden="1" customHeight="1" thickBot="1" x14ac:dyDescent="0.25">
      <c r="C10" s="18"/>
      <c r="D10" s="29"/>
      <c r="E10" s="4"/>
      <c r="H10" s="30"/>
    </row>
    <row r="11" spans="2:18" ht="21" customHeight="1" thickBot="1" x14ac:dyDescent="0.25">
      <c r="B11" s="306" t="s">
        <v>99</v>
      </c>
      <c r="C11" s="307"/>
      <c r="D11" s="307"/>
      <c r="E11" s="307"/>
      <c r="F11" s="307"/>
      <c r="G11" s="307"/>
      <c r="H11" s="308"/>
    </row>
    <row r="12" spans="2:18" ht="22.5" customHeight="1" thickBot="1" x14ac:dyDescent="0.3">
      <c r="B12" s="32"/>
      <c r="C12" s="32"/>
      <c r="D12" s="32"/>
      <c r="E12" s="32"/>
      <c r="F12" s="189" t="s">
        <v>136</v>
      </c>
      <c r="G12" s="309"/>
      <c r="H12" s="309"/>
    </row>
    <row r="13" spans="2:18" ht="22.5" customHeight="1" thickBot="1" x14ac:dyDescent="0.3">
      <c r="B13" s="217" t="s">
        <v>18</v>
      </c>
      <c r="C13" s="194" t="s">
        <v>137</v>
      </c>
      <c r="D13" s="32"/>
      <c r="E13" s="32"/>
      <c r="F13" s="190" t="s">
        <v>125</v>
      </c>
      <c r="G13" s="309"/>
      <c r="H13" s="309"/>
    </row>
    <row r="14" spans="2:18" ht="24.95" customHeight="1" x14ac:dyDescent="0.2">
      <c r="B14" s="310" t="s">
        <v>196</v>
      </c>
      <c r="C14" s="312" t="s">
        <v>250</v>
      </c>
      <c r="D14" s="313"/>
      <c r="E14" s="314"/>
      <c r="F14" s="183" t="s">
        <v>138</v>
      </c>
      <c r="G14" s="318"/>
      <c r="H14" s="319"/>
    </row>
    <row r="15" spans="2:18" ht="24.95" customHeight="1" x14ac:dyDescent="0.2">
      <c r="B15" s="311"/>
      <c r="C15" s="315"/>
      <c r="D15" s="316"/>
      <c r="E15" s="317"/>
      <c r="F15" s="184" t="s">
        <v>1</v>
      </c>
      <c r="G15" s="318">
        <v>326321</v>
      </c>
      <c r="H15" s="319"/>
    </row>
    <row r="16" spans="2:18" ht="24.95" customHeight="1" x14ac:dyDescent="0.2">
      <c r="B16" s="320" t="s">
        <v>0</v>
      </c>
      <c r="C16" s="321" t="s">
        <v>233</v>
      </c>
      <c r="D16" s="322"/>
      <c r="E16" s="323"/>
      <c r="F16" s="184" t="s">
        <v>31</v>
      </c>
      <c r="G16" s="327">
        <v>2020697206</v>
      </c>
      <c r="H16" s="328"/>
      <c r="K16" s="1">
        <v>0</v>
      </c>
      <c r="L16" s="1">
        <v>200</v>
      </c>
    </row>
    <row r="17" spans="1:16" ht="24.95" customHeight="1" x14ac:dyDescent="0.2">
      <c r="B17" s="311"/>
      <c r="C17" s="324"/>
      <c r="D17" s="325"/>
      <c r="E17" s="326"/>
      <c r="F17" s="329" t="s">
        <v>139</v>
      </c>
      <c r="G17" s="330"/>
      <c r="H17" s="331"/>
      <c r="K17" s="1">
        <v>3000</v>
      </c>
      <c r="L17" s="1">
        <v>250</v>
      </c>
    </row>
    <row r="18" spans="1:16" ht="24.95" customHeight="1" x14ac:dyDescent="0.2">
      <c r="B18" s="215" t="s">
        <v>2</v>
      </c>
      <c r="C18" s="332" t="s">
        <v>251</v>
      </c>
      <c r="D18" s="333"/>
      <c r="E18" s="334"/>
      <c r="F18" s="335" t="s">
        <v>237</v>
      </c>
      <c r="G18" s="335"/>
      <c r="H18" s="336"/>
      <c r="K18" s="1">
        <v>6000</v>
      </c>
      <c r="L18" s="1">
        <v>300</v>
      </c>
    </row>
    <row r="19" spans="1:16" ht="24.95" customHeight="1" x14ac:dyDescent="0.2">
      <c r="B19" s="215" t="s">
        <v>3</v>
      </c>
      <c r="C19" s="337">
        <v>5907</v>
      </c>
      <c r="D19" s="338"/>
      <c r="E19" s="339"/>
      <c r="F19" s="335"/>
      <c r="G19" s="335"/>
      <c r="H19" s="336"/>
      <c r="K19" s="1">
        <v>9000</v>
      </c>
      <c r="L19" s="1">
        <v>350</v>
      </c>
    </row>
    <row r="20" spans="1:16" ht="24.95" customHeight="1" x14ac:dyDescent="0.2">
      <c r="B20" s="215" t="s">
        <v>185</v>
      </c>
      <c r="C20" s="332" t="s">
        <v>252</v>
      </c>
      <c r="D20" s="333"/>
      <c r="E20" s="334"/>
      <c r="F20" s="329" t="s">
        <v>5</v>
      </c>
      <c r="G20" s="330"/>
      <c r="H20" s="331"/>
      <c r="K20" s="1">
        <v>12000</v>
      </c>
      <c r="L20" s="1">
        <v>400</v>
      </c>
    </row>
    <row r="21" spans="1:16" ht="24.95" customHeight="1" x14ac:dyDescent="0.2">
      <c r="B21" s="215" t="s">
        <v>4</v>
      </c>
      <c r="C21" s="332"/>
      <c r="D21" s="333"/>
      <c r="E21" s="334"/>
      <c r="F21" s="335" t="s">
        <v>233</v>
      </c>
      <c r="G21" s="335"/>
      <c r="H21" s="336"/>
      <c r="K21" s="1">
        <v>16000</v>
      </c>
      <c r="L21" s="1">
        <v>450</v>
      </c>
    </row>
    <row r="22" spans="1:16" ht="24.95" customHeight="1" x14ac:dyDescent="0.2">
      <c r="B22" s="215" t="s">
        <v>6</v>
      </c>
      <c r="C22" s="332">
        <v>905555883</v>
      </c>
      <c r="D22" s="333"/>
      <c r="E22" s="334"/>
      <c r="F22" s="335" t="s">
        <v>253</v>
      </c>
      <c r="G22" s="335"/>
      <c r="H22" s="336"/>
      <c r="L22" s="1" t="e">
        <f>LOOKUP(#REF!,K16:K21,L16:L21)</f>
        <v>#REF!</v>
      </c>
    </row>
    <row r="23" spans="1:16" ht="24.75" customHeight="1" thickBot="1" x14ac:dyDescent="0.25">
      <c r="B23" s="216" t="s">
        <v>186</v>
      </c>
      <c r="C23" s="340" t="s">
        <v>236</v>
      </c>
      <c r="D23" s="341"/>
      <c r="E23" s="342"/>
      <c r="F23" s="343"/>
      <c r="G23" s="343"/>
      <c r="H23" s="344"/>
      <c r="L23" s="1" t="e">
        <f>IF(D28="Člen",L22,L22*1.21)</f>
        <v>#REF!</v>
      </c>
    </row>
    <row r="24" spans="1:16" ht="17.25" customHeight="1" x14ac:dyDescent="0.25">
      <c r="C24" s="4"/>
      <c r="D24" s="5"/>
      <c r="E24" s="5"/>
      <c r="F24" s="5"/>
      <c r="H24" s="3"/>
      <c r="J24" s="6" t="s">
        <v>9</v>
      </c>
      <c r="K24" s="6"/>
      <c r="L24" s="6"/>
      <c r="M24" s="6"/>
      <c r="N24" s="6"/>
      <c r="O24" s="6"/>
    </row>
    <row r="25" spans="1:16" ht="21" customHeight="1" x14ac:dyDescent="0.2">
      <c r="B25" s="348" t="s">
        <v>166</v>
      </c>
      <c r="C25" s="348"/>
      <c r="D25" s="348"/>
      <c r="E25" s="348"/>
      <c r="F25" s="348"/>
      <c r="G25" s="348"/>
      <c r="H25" s="348"/>
      <c r="I25" s="348"/>
      <c r="J25" s="6"/>
      <c r="K25" s="6"/>
      <c r="L25" s="6">
        <v>1.21</v>
      </c>
      <c r="M25" s="345" t="s">
        <v>14</v>
      </c>
      <c r="N25" s="345"/>
      <c r="O25" s="6"/>
    </row>
    <row r="26" spans="1:16" ht="24.75" customHeight="1" x14ac:dyDescent="0.25">
      <c r="C26" s="4"/>
      <c r="D26" s="5"/>
      <c r="E26" s="5"/>
      <c r="F26" s="5"/>
      <c r="H26" s="3"/>
      <c r="J26" s="6"/>
      <c r="K26" s="20" t="s">
        <v>13</v>
      </c>
      <c r="L26" s="8" t="s">
        <v>12</v>
      </c>
      <c r="M26" s="9" t="s">
        <v>8</v>
      </c>
      <c r="N26" s="9" t="s">
        <v>97</v>
      </c>
      <c r="O26" s="6"/>
    </row>
    <row r="27" spans="1:16" ht="18.75" customHeight="1" thickBot="1" x14ac:dyDescent="0.3">
      <c r="C27" s="4"/>
      <c r="D27" s="5"/>
      <c r="E27" s="5"/>
      <c r="F27" s="5"/>
      <c r="H27" s="3"/>
      <c r="J27" s="6"/>
      <c r="K27" s="21" t="str">
        <f>LEFT(B31,20)</f>
        <v>1) Spracovanie dát o</v>
      </c>
      <c r="L27" s="10">
        <f>ROW(B31)</f>
        <v>31</v>
      </c>
      <c r="M27" s="40">
        <v>27</v>
      </c>
      <c r="N27" s="41">
        <f>IF($D$28="Člen",M27,M27*1.21)</f>
        <v>32.67</v>
      </c>
      <c r="O27" s="6"/>
    </row>
    <row r="28" spans="1:16" ht="41.25" customHeight="1" thickBot="1" x14ac:dyDescent="0.25">
      <c r="B28" s="355" t="s">
        <v>143</v>
      </c>
      <c r="C28" s="356"/>
      <c r="D28" s="357" t="s">
        <v>141</v>
      </c>
      <c r="E28" s="358"/>
      <c r="F28" s="188" t="s">
        <v>202</v>
      </c>
      <c r="G28" s="359" t="s">
        <v>239</v>
      </c>
      <c r="H28" s="360"/>
      <c r="J28" s="6"/>
      <c r="K28" s="21" t="str">
        <f>LEFT(B36,20)</f>
        <v>6) Koordinácia a kon</v>
      </c>
      <c r="L28" s="10">
        <f>ROW(B36)</f>
        <v>36</v>
      </c>
      <c r="M28" s="40">
        <v>15</v>
      </c>
      <c r="N28" s="41">
        <f>IF($D$28="Člen",M28,M28*1.21)</f>
        <v>18.149999999999999</v>
      </c>
      <c r="O28" s="6"/>
    </row>
    <row r="29" spans="1:16" ht="18.75" customHeight="1" thickBot="1" x14ac:dyDescent="0.3">
      <c r="D29" s="7"/>
      <c r="E29" s="7"/>
      <c r="F29" s="5"/>
      <c r="H29" s="3"/>
      <c r="J29" s="6"/>
      <c r="K29" s="21" t="str">
        <f>LEFT(B37,20)</f>
        <v>7) Koordinácia a kon</v>
      </c>
      <c r="L29" s="10">
        <f>ROW(B37)</f>
        <v>37</v>
      </c>
      <c r="M29" s="40">
        <v>7</v>
      </c>
      <c r="N29" s="41">
        <f t="shared" ref="N29:N38" si="0">IF($D$28="Člen",M29,M29*1.21)</f>
        <v>8.4699999999999989</v>
      </c>
      <c r="O29" s="6"/>
    </row>
    <row r="30" spans="1:16" ht="37.5" customHeight="1" thickBot="1" x14ac:dyDescent="0.25">
      <c r="B30" s="361" t="s">
        <v>15</v>
      </c>
      <c r="C30" s="362"/>
      <c r="D30" s="362"/>
      <c r="E30" s="363"/>
      <c r="F30" s="33" t="str">
        <f>IF(C41=0,"Jednotková cena","Jednotková cena bez DPH")</f>
        <v>Jednotková cena bez DPH</v>
      </c>
      <c r="G30" s="33" t="str">
        <f>IF(C41=0,"Celková cena","Celková cena bez DPH")</f>
        <v>Celková cena bez DPH</v>
      </c>
      <c r="H30" s="27" t="s">
        <v>16</v>
      </c>
      <c r="J30" s="6"/>
      <c r="K30" s="21" t="str">
        <f>LEFT(B38,20)</f>
        <v>8) Koordinácia a kon</v>
      </c>
      <c r="L30" s="10">
        <f>ROW(B38)</f>
        <v>38</v>
      </c>
      <c r="M30" s="40">
        <v>15</v>
      </c>
      <c r="N30" s="41">
        <f t="shared" si="0"/>
        <v>18.149999999999999</v>
      </c>
      <c r="O30" s="6"/>
    </row>
    <row r="31" spans="1:16" ht="31.5" customHeight="1" x14ac:dyDescent="0.2">
      <c r="B31" s="366" t="s">
        <v>199</v>
      </c>
      <c r="C31" s="366"/>
      <c r="D31" s="366"/>
      <c r="E31" s="169">
        <v>1</v>
      </c>
      <c r="F31" s="167">
        <f>ROUND(R1*N27,0)</f>
        <v>33</v>
      </c>
      <c r="G31" s="170">
        <f>E31*F31</f>
        <v>33</v>
      </c>
      <c r="H31" s="168">
        <f t="shared" ref="H31:H41" si="1">(G31*$C$41)+G31</f>
        <v>39.6</v>
      </c>
      <c r="I31" s="186"/>
      <c r="J31" s="6"/>
      <c r="K31" s="21" t="str">
        <f>LEFT(B39,20)</f>
        <v>9) Koordinácia a kon</v>
      </c>
      <c r="L31" s="10">
        <f>ROW(B39)</f>
        <v>39</v>
      </c>
      <c r="M31" s="40">
        <v>7</v>
      </c>
      <c r="N31" s="41">
        <f t="shared" si="0"/>
        <v>8.4699999999999989</v>
      </c>
      <c r="O31" s="6"/>
    </row>
    <row r="32" spans="1:16" ht="21.95" customHeight="1" x14ac:dyDescent="0.2">
      <c r="A32" s="24"/>
      <c r="B32" s="367" t="s">
        <v>167</v>
      </c>
      <c r="C32" s="368"/>
      <c r="D32" s="369"/>
      <c r="E32" s="169">
        <v>0</v>
      </c>
      <c r="F32" s="167">
        <f>ROUND(R1*N34,0)</f>
        <v>45</v>
      </c>
      <c r="G32" s="168">
        <f>E32*F32</f>
        <v>0</v>
      </c>
      <c r="H32" s="168">
        <f t="shared" si="1"/>
        <v>0</v>
      </c>
      <c r="J32" s="6"/>
      <c r="K32" s="21" t="str">
        <f>LEFT(B33,20)</f>
        <v>3) Vypracovanie vzor</v>
      </c>
      <c r="L32" s="10">
        <f>ROW(B33)</f>
        <v>33</v>
      </c>
      <c r="M32" s="40">
        <v>15</v>
      </c>
      <c r="N32" s="41">
        <f t="shared" si="0"/>
        <v>18.149999999999999</v>
      </c>
      <c r="O32" s="6"/>
      <c r="P32" s="11"/>
    </row>
    <row r="33" spans="1:15" ht="22.5" customHeight="1" x14ac:dyDescent="0.2">
      <c r="A33" s="24"/>
      <c r="B33" s="366" t="s">
        <v>194</v>
      </c>
      <c r="C33" s="366"/>
      <c r="D33" s="366"/>
      <c r="E33" s="169" t="s">
        <v>195</v>
      </c>
      <c r="F33" s="167">
        <f>ROUND(R1*N32,0)</f>
        <v>18</v>
      </c>
      <c r="G33" s="170">
        <f>IF(E33="áno",F33,0)</f>
        <v>0</v>
      </c>
      <c r="H33" s="168">
        <f t="shared" si="1"/>
        <v>0</v>
      </c>
      <c r="J33" s="12"/>
      <c r="K33" s="21" t="str">
        <f>LEFT(B34,20)</f>
        <v>4) Vypracovanie konk</v>
      </c>
      <c r="L33" s="10">
        <f>ROW(B34)</f>
        <v>34</v>
      </c>
      <c r="M33" s="40">
        <v>47</v>
      </c>
      <c r="N33" s="41">
        <f t="shared" si="0"/>
        <v>56.87</v>
      </c>
      <c r="O33" s="6"/>
    </row>
    <row r="34" spans="1:15" ht="33.75" customHeight="1" x14ac:dyDescent="0.2">
      <c r="A34" s="24"/>
      <c r="B34" s="366" t="s">
        <v>207</v>
      </c>
      <c r="C34" s="366"/>
      <c r="D34" s="366"/>
      <c r="E34" s="169">
        <v>5</v>
      </c>
      <c r="F34" s="167">
        <f>ROUND(R1*N33,0)</f>
        <v>57</v>
      </c>
      <c r="G34" s="168">
        <f>IF(E34&lt;2,E34*F34,F34+(E34-1)*4)</f>
        <v>73</v>
      </c>
      <c r="H34" s="168">
        <f t="shared" si="1"/>
        <v>87.6</v>
      </c>
      <c r="J34" s="12"/>
      <c r="K34" s="21" t="str">
        <f>LEFT(B32,20)</f>
        <v>2) Právne a metodick</v>
      </c>
      <c r="L34" s="10">
        <f>ROW(B32)</f>
        <v>32</v>
      </c>
      <c r="M34" s="40">
        <v>37</v>
      </c>
      <c r="N34" s="41">
        <f t="shared" si="0"/>
        <v>44.769999999999996</v>
      </c>
      <c r="O34" s="6"/>
    </row>
    <row r="35" spans="1:15" ht="33.75" customHeight="1" x14ac:dyDescent="0.2">
      <c r="A35" s="24"/>
      <c r="B35" s="367" t="s">
        <v>208</v>
      </c>
      <c r="C35" s="368"/>
      <c r="D35" s="369"/>
      <c r="E35" s="169" t="s">
        <v>195</v>
      </c>
      <c r="F35" s="167">
        <f>ROUND(R1*N37,0)</f>
        <v>35</v>
      </c>
      <c r="G35" s="168">
        <f>IF(E35="áno",F35,0)</f>
        <v>0</v>
      </c>
      <c r="H35" s="168">
        <f t="shared" si="1"/>
        <v>0</v>
      </c>
      <c r="J35" s="12"/>
      <c r="K35" s="21"/>
      <c r="L35" s="10"/>
      <c r="M35" s="40"/>
      <c r="N35" s="41"/>
      <c r="O35" s="6"/>
    </row>
    <row r="36" spans="1:15" ht="46.5" customHeight="1" x14ac:dyDescent="0.2">
      <c r="A36" s="25"/>
      <c r="B36" s="366" t="s">
        <v>209</v>
      </c>
      <c r="C36" s="366"/>
      <c r="D36" s="366"/>
      <c r="E36" s="169" t="s">
        <v>11</v>
      </c>
      <c r="F36" s="167">
        <f>ROUND(R1*N28,0)</f>
        <v>18</v>
      </c>
      <c r="G36" s="170">
        <f>IF(E36="áno",F36,0)</f>
        <v>18</v>
      </c>
      <c r="H36" s="168">
        <f t="shared" si="1"/>
        <v>21.6</v>
      </c>
      <c r="I36" s="34"/>
      <c r="J36" s="6"/>
      <c r="K36" s="21" t="str">
        <f>LEFT(B40,20)</f>
        <v>10) Poviné kvartálne</v>
      </c>
      <c r="L36" s="10">
        <f>ROW(B40)</f>
        <v>40</v>
      </c>
      <c r="M36" s="40">
        <v>30</v>
      </c>
      <c r="N36" s="41">
        <f t="shared" si="0"/>
        <v>36.299999999999997</v>
      </c>
      <c r="O36" s="12"/>
    </row>
    <row r="37" spans="1:15" ht="46.5" customHeight="1" x14ac:dyDescent="0.2">
      <c r="A37" s="25"/>
      <c r="B37" s="366" t="s">
        <v>210</v>
      </c>
      <c r="C37" s="366"/>
      <c r="D37" s="366"/>
      <c r="E37" s="169">
        <v>0</v>
      </c>
      <c r="F37" s="167">
        <f>ROUND(R1*N29,0)</f>
        <v>8</v>
      </c>
      <c r="G37" s="170">
        <f>E37*F37</f>
        <v>0</v>
      </c>
      <c r="H37" s="168">
        <f t="shared" si="1"/>
        <v>0</v>
      </c>
      <c r="I37" s="34"/>
      <c r="J37" s="6"/>
      <c r="K37" s="21" t="str">
        <f>LEFT(B35,20)</f>
        <v xml:space="preserve">5) Podanie výpovede </v>
      </c>
      <c r="L37" s="10">
        <f>ROW(B35)</f>
        <v>35</v>
      </c>
      <c r="M37" s="40">
        <v>29</v>
      </c>
      <c r="N37" s="41">
        <f t="shared" si="0"/>
        <v>35.089999999999996</v>
      </c>
      <c r="O37" s="12"/>
    </row>
    <row r="38" spans="1:15" ht="46.5" customHeight="1" x14ac:dyDescent="0.2">
      <c r="A38" s="23"/>
      <c r="B38" s="366" t="s">
        <v>211</v>
      </c>
      <c r="C38" s="366"/>
      <c r="D38" s="366"/>
      <c r="E38" s="169">
        <v>0</v>
      </c>
      <c r="F38" s="167">
        <f>ROUND(R1*N30,0)</f>
        <v>18</v>
      </c>
      <c r="G38" s="170">
        <f>E38*F38</f>
        <v>0</v>
      </c>
      <c r="H38" s="170">
        <f t="shared" si="1"/>
        <v>0</v>
      </c>
      <c r="I38" s="34"/>
      <c r="J38" s="6"/>
      <c r="K38" s="21" t="e">
        <f>LEFT(#REF!,20)</f>
        <v>#REF!</v>
      </c>
      <c r="L38" s="10" t="e">
        <f>ROW(#REF!)</f>
        <v>#REF!</v>
      </c>
      <c r="M38" s="40">
        <v>50</v>
      </c>
      <c r="N38" s="41">
        <f t="shared" si="0"/>
        <v>60.5</v>
      </c>
      <c r="O38" s="12"/>
    </row>
    <row r="39" spans="1:15" ht="46.5" customHeight="1" x14ac:dyDescent="0.2">
      <c r="A39" s="25"/>
      <c r="B39" s="366" t="s">
        <v>212</v>
      </c>
      <c r="C39" s="366"/>
      <c r="D39" s="366"/>
      <c r="E39" s="169">
        <v>0</v>
      </c>
      <c r="F39" s="167">
        <f>ROUND(R1*N31,0)</f>
        <v>8</v>
      </c>
      <c r="G39" s="170">
        <f>E39*F39</f>
        <v>0</v>
      </c>
      <c r="H39" s="195">
        <f t="shared" si="1"/>
        <v>0</v>
      </c>
      <c r="I39" s="34"/>
      <c r="J39" s="6"/>
      <c r="K39" s="6"/>
      <c r="L39" s="6"/>
      <c r="M39" s="6">
        <f>SUM(M27:M38)</f>
        <v>279</v>
      </c>
      <c r="N39" s="6">
        <f>SUM(N27:N38)</f>
        <v>337.59</v>
      </c>
      <c r="O39" s="6"/>
    </row>
    <row r="40" spans="1:15" ht="57.75" customHeight="1" thickBot="1" x14ac:dyDescent="0.25">
      <c r="A40" s="25"/>
      <c r="B40" s="370" t="s">
        <v>213</v>
      </c>
      <c r="C40" s="370"/>
      <c r="D40" s="370"/>
      <c r="E40" s="169">
        <v>0</v>
      </c>
      <c r="F40" s="283">
        <f>ROUND(R1*N36,0)</f>
        <v>36</v>
      </c>
      <c r="G40" s="170">
        <f>IF(E40=0,0,IF(E40="1 rok",F40*4,IF(E40="2 roky",F40*8,F40*12)))</f>
        <v>0</v>
      </c>
      <c r="H40" s="195">
        <f t="shared" si="1"/>
        <v>0</v>
      </c>
      <c r="I40" s="34"/>
      <c r="J40" s="6"/>
      <c r="K40" s="6"/>
      <c r="L40" s="6"/>
      <c r="M40" s="6"/>
      <c r="N40" s="6"/>
      <c r="O40" s="6"/>
    </row>
    <row r="41" spans="1:15" ht="36.75" customHeight="1" thickBot="1" x14ac:dyDescent="0.25">
      <c r="A41" s="25"/>
      <c r="B41" s="196" t="s">
        <v>17</v>
      </c>
      <c r="C41" s="197">
        <v>0.2</v>
      </c>
      <c r="D41" s="409" t="s">
        <v>123</v>
      </c>
      <c r="E41" s="371"/>
      <c r="F41" s="371"/>
      <c r="G41" s="198">
        <f>SUM(G31:G40)</f>
        <v>124</v>
      </c>
      <c r="H41" s="198">
        <f t="shared" si="1"/>
        <v>148.80000000000001</v>
      </c>
      <c r="I41" s="34"/>
      <c r="J41" s="19"/>
      <c r="O41" s="19"/>
    </row>
    <row r="42" spans="1:15" ht="11.25" customHeight="1" thickBot="1" x14ac:dyDescent="0.25">
      <c r="A42" s="199"/>
      <c r="B42" s="199"/>
      <c r="C42" s="199"/>
      <c r="D42" s="200"/>
      <c r="E42" s="200"/>
      <c r="F42" s="200"/>
      <c r="G42" s="201"/>
      <c r="H42" s="201"/>
    </row>
    <row r="43" spans="1:15" ht="30" customHeight="1" thickBot="1" x14ac:dyDescent="0.25">
      <c r="A43" s="199"/>
      <c r="B43" s="199"/>
      <c r="C43" s="199"/>
      <c r="D43" s="200"/>
      <c r="E43" s="410" t="s">
        <v>94</v>
      </c>
      <c r="F43" s="410"/>
      <c r="G43" s="202">
        <f>Q1/100</f>
        <v>0</v>
      </c>
      <c r="H43" s="203"/>
      <c r="J43" s="204"/>
      <c r="K43" s="16"/>
      <c r="L43" s="16"/>
      <c r="M43" s="16"/>
      <c r="N43" s="16"/>
      <c r="O43" s="16"/>
    </row>
    <row r="44" spans="1:15" ht="35.25" customHeight="1" thickBot="1" x14ac:dyDescent="0.25">
      <c r="A44" s="205"/>
      <c r="B44" s="199"/>
      <c r="C44" s="199"/>
      <c r="D44" s="200"/>
      <c r="E44" s="410" t="s">
        <v>92</v>
      </c>
      <c r="F44" s="410"/>
      <c r="G44" s="157">
        <f>G41*(100-$Q$1)/100</f>
        <v>124</v>
      </c>
      <c r="H44" s="206">
        <f>(G44*$C$41)+G44</f>
        <v>148.80000000000001</v>
      </c>
      <c r="I44" s="34"/>
    </row>
    <row r="45" spans="1:15" ht="17.25" customHeight="1" x14ac:dyDescent="0.25">
      <c r="A45" s="199"/>
      <c r="B45" s="411" t="s">
        <v>188</v>
      </c>
      <c r="C45" s="411"/>
      <c r="D45" s="411"/>
      <c r="E45" s="411"/>
      <c r="F45" s="411"/>
      <c r="G45" s="411"/>
      <c r="H45" s="411"/>
      <c r="I45" s="34"/>
    </row>
    <row r="46" spans="1:15" ht="17.25" customHeight="1" thickBot="1" x14ac:dyDescent="0.3">
      <c r="D46" s="13"/>
      <c r="E46" s="13"/>
      <c r="F46" s="5"/>
      <c r="G46" s="207" t="s">
        <v>33</v>
      </c>
      <c r="H46" s="207" t="s">
        <v>34</v>
      </c>
      <c r="I46" s="34"/>
    </row>
    <row r="47" spans="1:15" ht="21.75" customHeight="1" x14ac:dyDescent="0.2">
      <c r="B47" s="380" t="s">
        <v>168</v>
      </c>
      <c r="C47" s="380"/>
      <c r="D47" s="380"/>
      <c r="E47" s="380"/>
      <c r="F47" s="380"/>
      <c r="G47" s="248">
        <f>IF(OR(Q1&lt;0,Q1&gt;30),SUM(G31:G35),SUM(G31:G35)*((100-Q1)/100))</f>
        <v>106</v>
      </c>
      <c r="H47" s="248">
        <f>(G47*$C$41)+G47</f>
        <v>127.2</v>
      </c>
    </row>
    <row r="48" spans="1:15" ht="23.25" customHeight="1" x14ac:dyDescent="0.2">
      <c r="B48" s="412" t="s">
        <v>169</v>
      </c>
      <c r="C48" s="412"/>
      <c r="D48" s="412"/>
      <c r="E48" s="412"/>
      <c r="F48" s="412"/>
      <c r="G48" s="251">
        <f>IF(OR(Q1&lt;0,Q1&gt;30),SUM(G36:G39),SUM(G36:G39)*((100-Q1)/100))</f>
        <v>18</v>
      </c>
      <c r="H48" s="251">
        <f>(G48*$C$41)+G48</f>
        <v>21.6</v>
      </c>
    </row>
    <row r="49" spans="1:13" ht="23.25" customHeight="1" thickBot="1" x14ac:dyDescent="0.25">
      <c r="B49" s="382" t="s">
        <v>200</v>
      </c>
      <c r="C49" s="382"/>
      <c r="D49" s="382"/>
      <c r="E49" s="382"/>
      <c r="F49" s="382"/>
      <c r="G49" s="250">
        <f>IF(OR(Q1&lt;0,Q1&gt;30),G41,G44)-SUM(G47,G48)</f>
        <v>0</v>
      </c>
      <c r="H49" s="250">
        <f>(G49*$C$41)+G49</f>
        <v>0</v>
      </c>
    </row>
    <row r="50" spans="1:13" ht="23.25" customHeight="1" x14ac:dyDescent="0.2">
      <c r="C50" s="15"/>
      <c r="D50" s="15"/>
      <c r="E50" s="15"/>
      <c r="F50" s="15"/>
      <c r="G50" s="15"/>
      <c r="H50" s="14"/>
      <c r="J50" s="1" t="s">
        <v>95</v>
      </c>
    </row>
    <row r="51" spans="1:13" ht="20.25" customHeight="1" x14ac:dyDescent="0.2">
      <c r="B51" s="383" t="s">
        <v>160</v>
      </c>
      <c r="C51" s="383"/>
      <c r="D51" s="383"/>
      <c r="E51" s="383"/>
      <c r="F51" s="383"/>
      <c r="G51" s="383"/>
      <c r="H51" s="383"/>
      <c r="J51" s="1" t="s">
        <v>96</v>
      </c>
    </row>
    <row r="52" spans="1:13" ht="20.25" customHeight="1" x14ac:dyDescent="0.2">
      <c r="B52" s="143" t="s">
        <v>21</v>
      </c>
      <c r="C52" s="143"/>
      <c r="D52" s="143"/>
      <c r="E52" s="144"/>
      <c r="F52" s="144"/>
      <c r="G52" s="144"/>
      <c r="H52" s="144"/>
    </row>
    <row r="53" spans="1:13" ht="24.75" customHeight="1" x14ac:dyDescent="0.2">
      <c r="B53" s="384" t="s">
        <v>189</v>
      </c>
      <c r="C53" s="384"/>
      <c r="D53" s="385"/>
      <c r="E53" s="386" t="s">
        <v>20</v>
      </c>
      <c r="F53" s="387"/>
      <c r="G53" s="387"/>
      <c r="H53" s="388"/>
    </row>
    <row r="54" spans="1:13" ht="30.75" customHeight="1" x14ac:dyDescent="0.2">
      <c r="B54" s="384" t="s">
        <v>190</v>
      </c>
      <c r="C54" s="384"/>
      <c r="D54" s="385"/>
      <c r="E54" s="389"/>
      <c r="F54" s="390"/>
      <c r="G54" s="390"/>
      <c r="H54" s="391"/>
    </row>
    <row r="55" spans="1:13" ht="29.25" customHeight="1" x14ac:dyDescent="0.2">
      <c r="B55" s="384" t="s">
        <v>191</v>
      </c>
      <c r="C55" s="384"/>
      <c r="D55" s="385"/>
      <c r="E55" s="389"/>
      <c r="F55" s="390"/>
      <c r="G55" s="390"/>
      <c r="H55" s="391"/>
    </row>
    <row r="56" spans="1:13" ht="21.95" customHeight="1" x14ac:dyDescent="0.2">
      <c r="B56" s="384" t="s">
        <v>192</v>
      </c>
      <c r="C56" s="384"/>
      <c r="D56" s="385"/>
      <c r="E56" s="389"/>
      <c r="F56" s="390"/>
      <c r="G56" s="390"/>
      <c r="H56" s="391"/>
    </row>
    <row r="57" spans="1:13" ht="21.95" customHeight="1" x14ac:dyDescent="0.2">
      <c r="B57" s="212"/>
      <c r="C57" s="212"/>
      <c r="D57" s="213"/>
      <c r="E57" s="389"/>
      <c r="F57" s="390"/>
      <c r="G57" s="390"/>
      <c r="H57" s="391"/>
    </row>
    <row r="58" spans="1:13" ht="19.5" customHeight="1" x14ac:dyDescent="0.2">
      <c r="B58" s="395" t="s">
        <v>7</v>
      </c>
      <c r="C58" s="413"/>
      <c r="E58" s="389"/>
      <c r="F58" s="390"/>
      <c r="G58" s="390"/>
      <c r="H58" s="391"/>
      <c r="K58" s="16"/>
      <c r="L58" s="16"/>
      <c r="M58" s="16"/>
    </row>
    <row r="59" spans="1:13" ht="19.5" customHeight="1" x14ac:dyDescent="0.25">
      <c r="B59" s="395"/>
      <c r="C59" s="397"/>
      <c r="D59" s="162"/>
      <c r="E59" s="389"/>
      <c r="F59" s="390"/>
      <c r="G59" s="390"/>
      <c r="H59" s="391"/>
      <c r="L59" s="16"/>
      <c r="M59" s="16"/>
    </row>
    <row r="60" spans="1:13" ht="21.95" customHeight="1" x14ac:dyDescent="0.2">
      <c r="B60" s="26"/>
      <c r="C60" s="26"/>
      <c r="D60" s="26"/>
      <c r="E60" s="389"/>
      <c r="F60" s="390"/>
      <c r="G60" s="390"/>
      <c r="H60" s="391"/>
      <c r="I60" s="34"/>
      <c r="J60" s="16"/>
    </row>
    <row r="61" spans="1:13" ht="19.5" customHeight="1" x14ac:dyDescent="0.2">
      <c r="A61" s="3"/>
      <c r="B61" s="398" t="s">
        <v>183</v>
      </c>
      <c r="C61" s="398"/>
      <c r="D61" s="398"/>
      <c r="E61" s="389"/>
      <c r="F61" s="390"/>
      <c r="G61" s="390"/>
      <c r="H61" s="391"/>
      <c r="I61" s="34"/>
      <c r="J61" s="16"/>
    </row>
    <row r="62" spans="1:13" ht="21.95" customHeight="1" x14ac:dyDescent="0.2">
      <c r="A62" s="3"/>
      <c r="B62" s="398"/>
      <c r="C62" s="398"/>
      <c r="D62" s="398"/>
      <c r="E62" s="389"/>
      <c r="F62" s="390"/>
      <c r="G62" s="390"/>
      <c r="H62" s="391"/>
      <c r="I62" s="39"/>
    </row>
    <row r="63" spans="1:13" ht="15.75" customHeight="1" x14ac:dyDescent="0.2">
      <c r="A63" s="3"/>
      <c r="B63" s="399" t="s">
        <v>124</v>
      </c>
      <c r="C63" s="399"/>
      <c r="D63" s="399"/>
      <c r="E63" s="392"/>
      <c r="F63" s="393"/>
      <c r="G63" s="393"/>
      <c r="H63" s="394"/>
      <c r="I63" s="16"/>
    </row>
    <row r="64" spans="1:13" ht="27.75" customHeight="1" x14ac:dyDescent="0.2">
      <c r="A64" s="3"/>
      <c r="B64" s="3"/>
      <c r="C64" s="3"/>
      <c r="D64" s="3"/>
      <c r="E64" s="28"/>
      <c r="F64" s="28"/>
      <c r="G64" s="28"/>
      <c r="H64" s="28"/>
      <c r="I64" s="16"/>
    </row>
    <row r="65" spans="1:16" ht="31.5" customHeight="1" x14ac:dyDescent="0.2">
      <c r="A65" s="3"/>
      <c r="B65" s="17"/>
      <c r="C65" s="400"/>
      <c r="D65" s="400"/>
      <c r="E65" s="28"/>
      <c r="F65" s="28"/>
      <c r="G65" s="28"/>
      <c r="H65" s="28"/>
      <c r="I65" s="16"/>
    </row>
    <row r="66" spans="1:16" ht="31.5" customHeight="1" x14ac:dyDescent="0.2">
      <c r="A66" s="3"/>
      <c r="B66" s="17"/>
      <c r="C66" s="214"/>
      <c r="D66" s="214"/>
      <c r="E66" s="28"/>
      <c r="F66" s="28"/>
      <c r="G66" s="28"/>
      <c r="H66" s="28"/>
      <c r="I66" s="16"/>
    </row>
    <row r="67" spans="1:16" ht="31.5" customHeight="1" x14ac:dyDescent="0.2">
      <c r="A67" s="3"/>
      <c r="B67" s="17"/>
      <c r="C67" s="214"/>
      <c r="D67" s="214"/>
      <c r="E67" s="28"/>
      <c r="F67" s="28"/>
      <c r="G67" s="28"/>
      <c r="H67" s="28"/>
      <c r="I67" s="16"/>
    </row>
    <row r="68" spans="1:16" ht="32.25" customHeight="1" x14ac:dyDescent="0.2">
      <c r="A68" s="3"/>
      <c r="B68" s="17"/>
      <c r="C68" s="214"/>
      <c r="D68" s="214"/>
      <c r="E68" s="28"/>
      <c r="F68" s="28"/>
      <c r="G68" s="28"/>
      <c r="H68" s="28"/>
      <c r="I68" s="16"/>
    </row>
    <row r="69" spans="1:16" ht="30" customHeight="1" x14ac:dyDescent="0.4">
      <c r="A69" s="3"/>
      <c r="B69" s="401" t="s">
        <v>22</v>
      </c>
      <c r="C69" s="401"/>
      <c r="D69" s="401"/>
      <c r="E69" s="401"/>
      <c r="F69" s="401"/>
      <c r="G69" s="401"/>
      <c r="H69" s="401"/>
      <c r="I69" s="174"/>
      <c r="J69" s="174"/>
      <c r="K69" s="174"/>
      <c r="L69" s="174"/>
      <c r="M69" s="174"/>
      <c r="N69" s="174"/>
      <c r="O69" s="174"/>
      <c r="P69" s="174"/>
    </row>
    <row r="70" spans="1:16" ht="30" customHeight="1" x14ac:dyDescent="0.4">
      <c r="A70" s="3"/>
      <c r="B70" s="403" t="s">
        <v>144</v>
      </c>
      <c r="C70" s="403"/>
      <c r="D70" s="403"/>
      <c r="E70" s="403"/>
      <c r="F70" s="403"/>
      <c r="G70" s="403"/>
      <c r="H70" s="403"/>
      <c r="I70" s="174"/>
      <c r="J70" s="174"/>
      <c r="K70" s="174"/>
      <c r="L70" s="174"/>
      <c r="M70" s="174"/>
      <c r="N70" s="174"/>
      <c r="O70" s="174"/>
      <c r="P70" s="174"/>
    </row>
    <row r="71" spans="1:16" ht="16.5" customHeight="1" x14ac:dyDescent="0.25">
      <c r="A71" s="3"/>
      <c r="B71" s="404"/>
      <c r="C71" s="404"/>
      <c r="D71" s="404"/>
      <c r="E71" s="404"/>
      <c r="F71" s="404"/>
      <c r="G71" s="404"/>
      <c r="H71" s="404"/>
      <c r="I71" s="174"/>
      <c r="J71" s="174"/>
      <c r="K71" s="174"/>
      <c r="L71" s="174"/>
      <c r="M71" s="174"/>
      <c r="N71" s="174"/>
      <c r="O71" s="174"/>
      <c r="P71" s="174"/>
    </row>
    <row r="72" spans="1:16" ht="20.25" customHeight="1" x14ac:dyDescent="0.2">
      <c r="A72" s="3"/>
      <c r="B72" s="405" t="s">
        <v>145</v>
      </c>
      <c r="C72" s="405"/>
      <c r="D72" s="405"/>
      <c r="E72" s="405"/>
      <c r="F72" s="405"/>
      <c r="G72" s="405"/>
      <c r="H72" s="405"/>
      <c r="I72" s="174"/>
      <c r="J72" s="174"/>
      <c r="K72" s="174"/>
      <c r="L72" s="174"/>
      <c r="M72" s="174"/>
      <c r="N72" s="174"/>
      <c r="O72" s="174"/>
      <c r="P72" s="174"/>
    </row>
    <row r="73" spans="1:16" ht="20.25" customHeight="1" x14ac:dyDescent="0.3">
      <c r="A73" s="3"/>
      <c r="B73" s="406"/>
      <c r="C73" s="406"/>
      <c r="D73" s="406"/>
      <c r="E73" s="406"/>
      <c r="F73" s="406"/>
      <c r="G73" s="406"/>
      <c r="H73" s="406"/>
      <c r="I73" s="174"/>
      <c r="J73" s="174"/>
      <c r="K73" s="174"/>
      <c r="L73" s="174"/>
      <c r="M73" s="174"/>
      <c r="N73" s="174"/>
      <c r="O73" s="174"/>
      <c r="P73" s="174"/>
    </row>
    <row r="74" spans="1:16" ht="60" customHeight="1" x14ac:dyDescent="0.2">
      <c r="A74" s="3"/>
      <c r="B74" s="405" t="s">
        <v>146</v>
      </c>
      <c r="C74" s="405"/>
      <c r="D74" s="405"/>
      <c r="E74" s="405"/>
      <c r="F74" s="405"/>
      <c r="G74" s="405"/>
      <c r="H74" s="405"/>
      <c r="I74" s="174"/>
      <c r="J74" s="174"/>
      <c r="K74" s="174"/>
      <c r="L74" s="174"/>
      <c r="M74" s="174"/>
      <c r="N74" s="174"/>
      <c r="O74" s="174"/>
      <c r="P74" s="174"/>
    </row>
    <row r="75" spans="1:16" ht="44.25" customHeight="1" x14ac:dyDescent="0.2">
      <c r="A75" s="3"/>
      <c r="B75" s="405" t="s">
        <v>147</v>
      </c>
      <c r="C75" s="405"/>
      <c r="D75" s="405"/>
      <c r="E75" s="405"/>
      <c r="F75" s="405"/>
      <c r="G75" s="405"/>
      <c r="H75" s="405"/>
      <c r="I75" s="174"/>
      <c r="J75" s="174"/>
      <c r="K75" s="174"/>
      <c r="L75" s="174"/>
      <c r="M75" s="174"/>
      <c r="N75" s="174"/>
      <c r="O75" s="174"/>
      <c r="P75" s="174"/>
    </row>
    <row r="76" spans="1:16" ht="45.75" customHeight="1" x14ac:dyDescent="0.2">
      <c r="A76" s="3"/>
      <c r="B76" s="405" t="s">
        <v>148</v>
      </c>
      <c r="C76" s="405"/>
      <c r="D76" s="405"/>
      <c r="E76" s="405"/>
      <c r="F76" s="405"/>
      <c r="G76" s="405"/>
      <c r="H76" s="405"/>
      <c r="I76" s="174"/>
      <c r="J76" s="174"/>
      <c r="K76" s="174"/>
      <c r="L76" s="174"/>
      <c r="M76" s="174"/>
      <c r="N76" s="174"/>
      <c r="O76" s="174"/>
      <c r="P76" s="174"/>
    </row>
    <row r="77" spans="1:16" ht="79.5" customHeight="1" x14ac:dyDescent="0.2">
      <c r="A77" s="3"/>
      <c r="B77" s="405" t="s">
        <v>149</v>
      </c>
      <c r="C77" s="405"/>
      <c r="D77" s="405"/>
      <c r="E77" s="405"/>
      <c r="F77" s="405"/>
      <c r="G77" s="405"/>
      <c r="H77" s="405"/>
      <c r="I77" s="174"/>
      <c r="J77" s="174"/>
      <c r="K77" s="174"/>
      <c r="L77" s="174"/>
      <c r="M77" s="174"/>
      <c r="N77" s="174"/>
      <c r="O77" s="174"/>
      <c r="P77" s="174"/>
    </row>
    <row r="78" spans="1:16" ht="19.5" customHeight="1" x14ac:dyDescent="0.2">
      <c r="A78" s="3"/>
      <c r="B78" s="405" t="s">
        <v>131</v>
      </c>
      <c r="C78" s="405"/>
      <c r="D78" s="405"/>
      <c r="E78" s="405"/>
      <c r="F78" s="405"/>
      <c r="G78" s="405"/>
      <c r="H78" s="405"/>
    </row>
    <row r="79" spans="1:16" ht="57.75" customHeight="1" x14ac:dyDescent="0.2">
      <c r="A79" s="3"/>
      <c r="B79" s="405" t="s">
        <v>150</v>
      </c>
      <c r="C79" s="405"/>
      <c r="D79" s="405"/>
      <c r="E79" s="405"/>
      <c r="F79" s="405"/>
      <c r="G79" s="405"/>
      <c r="H79" s="405"/>
    </row>
    <row r="80" spans="1:16" ht="49.5" customHeight="1" x14ac:dyDescent="0.2">
      <c r="A80" s="3"/>
      <c r="B80" s="405" t="s">
        <v>151</v>
      </c>
      <c r="C80" s="405"/>
      <c r="D80" s="405"/>
      <c r="E80" s="405"/>
      <c r="F80" s="405"/>
      <c r="G80" s="405"/>
      <c r="H80" s="405"/>
    </row>
    <row r="81" spans="1:8" ht="21" customHeight="1" x14ac:dyDescent="0.25">
      <c r="A81" s="3"/>
      <c r="B81" s="404"/>
      <c r="C81" s="404"/>
      <c r="D81" s="404"/>
      <c r="E81" s="404"/>
      <c r="F81" s="404"/>
      <c r="G81" s="404"/>
      <c r="H81" s="404"/>
    </row>
    <row r="82" spans="1:8" ht="23.25" customHeight="1" x14ac:dyDescent="0.4">
      <c r="A82" s="3"/>
      <c r="B82" s="403" t="s">
        <v>23</v>
      </c>
      <c r="C82" s="403"/>
      <c r="D82" s="403"/>
      <c r="E82" s="403"/>
      <c r="F82" s="403"/>
      <c r="G82" s="403"/>
      <c r="H82" s="403"/>
    </row>
    <row r="83" spans="1:8" ht="13.5" customHeight="1" x14ac:dyDescent="0.2">
      <c r="A83" s="3"/>
      <c r="B83" s="191"/>
      <c r="C83" s="191"/>
      <c r="D83" s="191"/>
      <c r="E83" s="191"/>
      <c r="F83" s="191"/>
      <c r="G83" s="191"/>
      <c r="H83" s="191"/>
    </row>
    <row r="84" spans="1:8" ht="118.5" customHeight="1" x14ac:dyDescent="0.2">
      <c r="A84" s="3"/>
      <c r="B84" s="405" t="s">
        <v>152</v>
      </c>
      <c r="C84" s="405"/>
      <c r="D84" s="405"/>
      <c r="E84" s="405"/>
      <c r="F84" s="405"/>
      <c r="G84" s="405"/>
      <c r="H84" s="405"/>
    </row>
    <row r="85" spans="1:8" ht="69" customHeight="1" x14ac:dyDescent="0.2">
      <c r="A85" s="3"/>
      <c r="B85" s="405" t="s">
        <v>153</v>
      </c>
      <c r="C85" s="405"/>
      <c r="D85" s="405"/>
      <c r="E85" s="405"/>
      <c r="F85" s="405"/>
      <c r="G85" s="405"/>
      <c r="H85" s="405"/>
    </row>
    <row r="86" spans="1:8" ht="42.75" customHeight="1" x14ac:dyDescent="0.2">
      <c r="A86" s="3"/>
      <c r="B86" s="405" t="s">
        <v>154</v>
      </c>
      <c r="C86" s="405"/>
      <c r="D86" s="405"/>
      <c r="E86" s="405"/>
      <c r="F86" s="405"/>
      <c r="G86" s="405"/>
      <c r="H86" s="405"/>
    </row>
    <row r="87" spans="1:8" ht="42.75" customHeight="1" x14ac:dyDescent="0.2">
      <c r="A87" s="3"/>
      <c r="B87" s="405" t="s">
        <v>133</v>
      </c>
      <c r="C87" s="405"/>
      <c r="D87" s="405"/>
      <c r="E87" s="405"/>
      <c r="F87" s="405"/>
      <c r="G87" s="405"/>
      <c r="H87" s="405"/>
    </row>
    <row r="88" spans="1:8" ht="48.75" customHeight="1" x14ac:dyDescent="0.2">
      <c r="A88" s="3"/>
      <c r="B88" s="405" t="s">
        <v>134</v>
      </c>
      <c r="C88" s="405"/>
      <c r="D88" s="405"/>
      <c r="E88" s="405"/>
      <c r="F88" s="405"/>
      <c r="G88" s="405"/>
      <c r="H88" s="405"/>
    </row>
    <row r="89" spans="1:8" ht="40.5" customHeight="1" x14ac:dyDescent="0.2">
      <c r="A89" s="3"/>
      <c r="B89" s="405" t="s">
        <v>39</v>
      </c>
      <c r="C89" s="405"/>
      <c r="D89" s="405"/>
      <c r="E89" s="405"/>
      <c r="F89" s="405"/>
      <c r="G89" s="405"/>
      <c r="H89" s="405"/>
    </row>
    <row r="90" spans="1:8" ht="43.5" customHeight="1" x14ac:dyDescent="0.2">
      <c r="A90" s="3"/>
      <c r="B90" s="405" t="s">
        <v>155</v>
      </c>
      <c r="C90" s="405"/>
      <c r="D90" s="405"/>
      <c r="E90" s="405"/>
      <c r="F90" s="405"/>
      <c r="G90" s="405"/>
      <c r="H90" s="405"/>
    </row>
    <row r="91" spans="1:8" ht="51" customHeight="1" x14ac:dyDescent="0.2">
      <c r="A91" s="3"/>
      <c r="B91" s="405" t="s">
        <v>156</v>
      </c>
      <c r="C91" s="405"/>
      <c r="D91" s="405"/>
      <c r="E91" s="405"/>
      <c r="F91" s="405"/>
      <c r="G91" s="405"/>
      <c r="H91" s="405"/>
    </row>
    <row r="92" spans="1:8" ht="69" customHeight="1" x14ac:dyDescent="0.2">
      <c r="A92" s="3"/>
      <c r="B92" s="405" t="s">
        <v>157</v>
      </c>
      <c r="C92" s="405"/>
      <c r="D92" s="405"/>
      <c r="E92" s="405"/>
      <c r="F92" s="405"/>
      <c r="G92" s="405"/>
      <c r="H92" s="405"/>
    </row>
    <row r="93" spans="1:8" ht="12.75" customHeight="1" x14ac:dyDescent="0.2">
      <c r="A93" s="3"/>
      <c r="B93" s="192"/>
      <c r="C93" s="192"/>
      <c r="D93" s="192"/>
      <c r="E93" s="192"/>
      <c r="F93" s="192"/>
      <c r="G93" s="192"/>
      <c r="H93" s="192"/>
    </row>
    <row r="94" spans="1:8" ht="40.5" customHeight="1" x14ac:dyDescent="0.4">
      <c r="A94" s="3"/>
      <c r="B94" s="403" t="s">
        <v>24</v>
      </c>
      <c r="C94" s="403"/>
      <c r="D94" s="403"/>
      <c r="E94" s="403"/>
      <c r="F94" s="403"/>
      <c r="G94" s="403"/>
      <c r="H94" s="403"/>
    </row>
    <row r="95" spans="1:8" ht="18.75" customHeight="1" x14ac:dyDescent="0.25">
      <c r="A95" s="3"/>
      <c r="B95" s="193"/>
      <c r="C95" s="193"/>
      <c r="D95" s="193"/>
      <c r="E95" s="193"/>
      <c r="F95" s="193"/>
      <c r="G95" s="193"/>
      <c r="H95" s="193"/>
    </row>
    <row r="96" spans="1:8" ht="45.75" customHeight="1" x14ac:dyDescent="0.2">
      <c r="A96" s="3"/>
      <c r="B96" s="405" t="s">
        <v>193</v>
      </c>
      <c r="C96" s="405"/>
      <c r="D96" s="405"/>
      <c r="E96" s="405"/>
      <c r="F96" s="405"/>
      <c r="G96" s="405"/>
      <c r="H96" s="405"/>
    </row>
    <row r="97" spans="1:8" ht="48.75" customHeight="1" x14ac:dyDescent="0.2">
      <c r="A97" s="3"/>
      <c r="B97" s="405" t="s">
        <v>25</v>
      </c>
      <c r="C97" s="405"/>
      <c r="D97" s="405"/>
      <c r="E97" s="405"/>
      <c r="F97" s="405"/>
      <c r="G97" s="405"/>
      <c r="H97" s="405"/>
    </row>
    <row r="98" spans="1:8" ht="44.25" customHeight="1" x14ac:dyDescent="0.2">
      <c r="A98" s="3"/>
      <c r="B98" s="405" t="s">
        <v>26</v>
      </c>
      <c r="C98" s="405"/>
      <c r="D98" s="405"/>
      <c r="E98" s="405"/>
      <c r="F98" s="405"/>
      <c r="G98" s="405"/>
      <c r="H98" s="405"/>
    </row>
    <row r="99" spans="1:8" ht="51.75" customHeight="1" x14ac:dyDescent="0.2">
      <c r="A99" s="3"/>
      <c r="B99" s="405" t="s">
        <v>27</v>
      </c>
      <c r="C99" s="405"/>
      <c r="D99" s="405"/>
      <c r="E99" s="405"/>
      <c r="F99" s="405"/>
      <c r="G99" s="405"/>
      <c r="H99" s="405"/>
    </row>
    <row r="100" spans="1:8" ht="81.75" customHeight="1" x14ac:dyDescent="0.2">
      <c r="A100" s="3"/>
      <c r="B100" s="405" t="s">
        <v>158</v>
      </c>
      <c r="C100" s="405"/>
      <c r="D100" s="405"/>
      <c r="E100" s="405"/>
      <c r="F100" s="405"/>
      <c r="G100" s="405"/>
      <c r="H100" s="405"/>
    </row>
    <row r="101" spans="1:8" ht="40.5" customHeight="1" x14ac:dyDescent="0.2">
      <c r="A101" s="3"/>
      <c r="B101" s="19"/>
      <c r="C101" s="19"/>
      <c r="D101" s="19"/>
      <c r="E101" s="19"/>
      <c r="F101" s="19"/>
      <c r="G101" s="19"/>
      <c r="H101" s="19"/>
    </row>
    <row r="102" spans="1:8" ht="19.5" customHeight="1" x14ac:dyDescent="0.2">
      <c r="A102" s="3"/>
    </row>
    <row r="103" spans="1:8" ht="22.5" customHeight="1" x14ac:dyDescent="0.2">
      <c r="A103" s="3"/>
    </row>
    <row r="104" spans="1:8" ht="20.25" customHeight="1" x14ac:dyDescent="0.2">
      <c r="A104" s="3"/>
    </row>
    <row r="105" spans="1:8" ht="21" customHeight="1" x14ac:dyDescent="0.2">
      <c r="A105" s="3"/>
    </row>
    <row r="107" spans="1:8" ht="39.75" customHeight="1" x14ac:dyDescent="0.2"/>
    <row r="108" spans="1:8" ht="42" customHeight="1" x14ac:dyDescent="0.2"/>
    <row r="109" spans="1:8" ht="87" customHeight="1" x14ac:dyDescent="0.2">
      <c r="A109" s="3"/>
    </row>
    <row r="110" spans="1:8" ht="45" customHeight="1" x14ac:dyDescent="0.2">
      <c r="A110" s="3"/>
    </row>
    <row r="111" spans="1:8" ht="44.25" customHeight="1" x14ac:dyDescent="0.2">
      <c r="A111" s="3"/>
    </row>
    <row r="112" spans="1:8" ht="90" customHeight="1" x14ac:dyDescent="0.2">
      <c r="A112" s="3"/>
    </row>
  </sheetData>
  <sheetProtection password="DC3E" sheet="1"/>
  <dataConsolidate/>
  <mergeCells count="95">
    <mergeCell ref="B97:H97"/>
    <mergeCell ref="B98:H98"/>
    <mergeCell ref="B99:H99"/>
    <mergeCell ref="B100:H100"/>
    <mergeCell ref="B89:H89"/>
    <mergeCell ref="B90:H90"/>
    <mergeCell ref="B91:H91"/>
    <mergeCell ref="B92:H92"/>
    <mergeCell ref="B94:H94"/>
    <mergeCell ref="B96:H96"/>
    <mergeCell ref="B82:H82"/>
    <mergeCell ref="B84:H84"/>
    <mergeCell ref="B85:H85"/>
    <mergeCell ref="B86:H86"/>
    <mergeCell ref="B87:H87"/>
    <mergeCell ref="B88:H88"/>
    <mergeCell ref="B76:H76"/>
    <mergeCell ref="B77:H77"/>
    <mergeCell ref="B78:H78"/>
    <mergeCell ref="B79:H79"/>
    <mergeCell ref="B80:H80"/>
    <mergeCell ref="B81:H81"/>
    <mergeCell ref="B70:H70"/>
    <mergeCell ref="B71:H71"/>
    <mergeCell ref="B72:H72"/>
    <mergeCell ref="B73:H73"/>
    <mergeCell ref="B74:H74"/>
    <mergeCell ref="B75:H75"/>
    <mergeCell ref="B58:B59"/>
    <mergeCell ref="C58:C59"/>
    <mergeCell ref="B61:D62"/>
    <mergeCell ref="B63:D63"/>
    <mergeCell ref="C65:D65"/>
    <mergeCell ref="B69:H69"/>
    <mergeCell ref="B45:H45"/>
    <mergeCell ref="B47:F47"/>
    <mergeCell ref="B48:F48"/>
    <mergeCell ref="B49:F49"/>
    <mergeCell ref="B51:H51"/>
    <mergeCell ref="B53:D53"/>
    <mergeCell ref="E53:H63"/>
    <mergeCell ref="B54:D54"/>
    <mergeCell ref="B55:D55"/>
    <mergeCell ref="B56:D56"/>
    <mergeCell ref="B38:D38"/>
    <mergeCell ref="B39:D39"/>
    <mergeCell ref="B40:D40"/>
    <mergeCell ref="D41:F41"/>
    <mergeCell ref="E43:F43"/>
    <mergeCell ref="E44:F44"/>
    <mergeCell ref="B31:D31"/>
    <mergeCell ref="B32:D32"/>
    <mergeCell ref="B33:D33"/>
    <mergeCell ref="B34:D34"/>
    <mergeCell ref="B36:D36"/>
    <mergeCell ref="B37:D37"/>
    <mergeCell ref="B35:D35"/>
    <mergeCell ref="B25:I25"/>
    <mergeCell ref="M25:N25"/>
    <mergeCell ref="B28:C28"/>
    <mergeCell ref="D28:E28"/>
    <mergeCell ref="G28:H28"/>
    <mergeCell ref="B30:E30"/>
    <mergeCell ref="C21:E21"/>
    <mergeCell ref="F21:H21"/>
    <mergeCell ref="C22:E22"/>
    <mergeCell ref="F22:H22"/>
    <mergeCell ref="C23:E23"/>
    <mergeCell ref="F23:H23"/>
    <mergeCell ref="C18:E18"/>
    <mergeCell ref="F18:H18"/>
    <mergeCell ref="C19:E19"/>
    <mergeCell ref="F19:H19"/>
    <mergeCell ref="C20:E20"/>
    <mergeCell ref="F20:H20"/>
    <mergeCell ref="B14:B15"/>
    <mergeCell ref="C14:E15"/>
    <mergeCell ref="G14:H14"/>
    <mergeCell ref="G15:H15"/>
    <mergeCell ref="B16:B17"/>
    <mergeCell ref="C16:E17"/>
    <mergeCell ref="G16:H16"/>
    <mergeCell ref="F17:H17"/>
    <mergeCell ref="D5:E5"/>
    <mergeCell ref="D6:E6"/>
    <mergeCell ref="F8:H8"/>
    <mergeCell ref="B11:H11"/>
    <mergeCell ref="G12:H12"/>
    <mergeCell ref="G13:H13"/>
    <mergeCell ref="F1:H1"/>
    <mergeCell ref="F2:H2"/>
    <mergeCell ref="D3:E3"/>
    <mergeCell ref="F3:H3"/>
    <mergeCell ref="D4:E4"/>
    <mergeCell ref="F4:H4"/>
  </mergeCells>
  <conditionalFormatting sqref="H46:H49">
    <cfRule type="expression" dxfId="18" priority="3" stopIfTrue="1">
      <formula>$C$41=0</formula>
    </cfRule>
  </conditionalFormatting>
  <conditionalFormatting sqref="H30:H41">
    <cfRule type="expression" dxfId="17" priority="2" stopIfTrue="1">
      <formula>$C$41=0</formula>
    </cfRule>
  </conditionalFormatting>
  <conditionalFormatting sqref="G44 G43:H43 E43:F44">
    <cfRule type="expression" dxfId="16" priority="4" stopIfTrue="1">
      <formula>OR($Q$1&lt;0.0001,$Q$1&gt;30)</formula>
    </cfRule>
  </conditionalFormatting>
  <conditionalFormatting sqref="H44">
    <cfRule type="expression" dxfId="15" priority="5" stopIfTrue="1">
      <formula>OR($C$41=0,$Q$1&lt;0.0001,$Q$1&gt;30)</formula>
    </cfRule>
  </conditionalFormatting>
  <conditionalFormatting sqref="I31">
    <cfRule type="expression" dxfId="14" priority="7" stopIfTrue="1">
      <formula>#REF!&lt;&gt;2</formula>
    </cfRule>
  </conditionalFormatting>
  <conditionalFormatting sqref="I31">
    <cfRule type="expression" dxfId="13" priority="8" stopIfTrue="1">
      <formula>#REF!=1</formula>
    </cfRule>
  </conditionalFormatting>
  <conditionalFormatting sqref="G41:H41">
    <cfRule type="expression" dxfId="12" priority="1" stopIfTrue="1">
      <formula>$Q$1&gt;30</formula>
    </cfRule>
  </conditionalFormatting>
  <dataValidations count="9">
    <dataValidation type="list" operator="greaterThanOrEqual" allowBlank="1" showErrorMessage="1" errorTitle="Chyba" error="Je potrebné zadať počet ďalších právnych subjektov v zriaďovateľskej právomoci (s výnimkou objednávateľa)!" promptTitle="Oznam" prompt="Zadajte počet ďalších právnych subjektov v zriaďovateľskej právomoci (s výnimkou objednávateľa)." sqref="E40">
      <formula1>"0,1 rok,2 roky,3 roky"</formula1>
    </dataValidation>
    <dataValidation allowBlank="1" showInputMessage="1" sqref="E32 E34"/>
    <dataValidation type="list" allowBlank="1" showInputMessage="1" sqref="E33 E35">
      <formula1>"áno,nie"</formula1>
    </dataValidation>
    <dataValidation type="decimal" allowBlank="1" showInputMessage="1" showErrorMessage="1" errorTitle="Chyba" error="Zľava nemôže byť vyššia ako 70%." sqref="Q1">
      <formula1>-100</formula1>
      <formula2>85</formula2>
    </dataValidation>
    <dataValidation type="list" allowBlank="1" showInputMessage="1" showErrorMessage="1" sqref="C13">
      <formula1>"Verejný obstarávateľ,Obstarávateľ"</formula1>
    </dataValidation>
    <dataValidation type="list" allowBlank="1" showInputMessage="1" showErrorMessage="1" errorTitle="Chyba" error="Je potrebné zadať správny údaj z možností &quot;Člen&quot; alebo &quot;Partner&quot;!" promptTitle="Oznam" prompt="Vyberte jednu z ponúknutých možností" sqref="D28:E28">
      <formula1>"Člen,Partner"</formula1>
    </dataValidation>
    <dataValidation type="whole" operator="greaterThanOrEqual" allowBlank="1" showInputMessage="1" showErrorMessage="1" errorTitle="Chyba" error="Je potrebné zadať predpokladaný počet hodín práce" promptTitle="Oznam" prompt="Zadajte predpokladaný počet hodín práce" sqref="E31">
      <formula1>0</formula1>
    </dataValidation>
    <dataValidation type="list" operator="equal" allowBlank="1" showErrorMessage="1" errorTitle="Chyba" error="Je potrebné zadať počet odberných miest Vašej organizácie!" sqref="E36">
      <formula1>"áno,nie"</formula1>
    </dataValidation>
    <dataValidation operator="greaterThanOrEqual" allowBlank="1" showInputMessage="1" showErrorMessage="1" errorTitle="Chyba" error="Je potrebné zadať počet ďalších právnych subjektov v zriaďovateľskej právomoci (s výnimkou objednávateľa)!" promptTitle="Oznam" prompt="Zadajte počet ďalších právnych subjektov v zriaďovateľskej právomoci (s výnimkou objednávateľa)." sqref="E37:E39"/>
  </dataValidations>
  <printOptions horizontalCentered="1"/>
  <pageMargins left="0" right="0" top="0" bottom="0" header="0" footer="0"/>
  <pageSetup paperSize="9" scale="52" firstPageNumber="0" fitToHeight="2"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61"/>
  <sheetViews>
    <sheetView showGridLines="0" topLeftCell="N1" zoomScale="75" zoomScaleNormal="85" workbookViewId="0">
      <selection activeCell="D10" sqref="D10:J10"/>
    </sheetView>
  </sheetViews>
  <sheetFormatPr defaultRowHeight="12.75" x14ac:dyDescent="0.2"/>
  <cols>
    <col min="1" max="1" width="4.140625" style="82" customWidth="1"/>
    <col min="2" max="2" width="30" style="82" customWidth="1"/>
    <col min="3" max="3" width="11.28515625" style="82" customWidth="1"/>
    <col min="4" max="4" width="24.140625" style="82" customWidth="1"/>
    <col min="5" max="5" width="22.7109375" style="82" customWidth="1"/>
    <col min="6" max="8" width="14.28515625" style="82" customWidth="1"/>
    <col min="9" max="9" width="6.7109375" style="82" customWidth="1"/>
    <col min="10" max="10" width="7.28515625" style="82" customWidth="1"/>
    <col min="11" max="11" width="6.7109375" style="82" customWidth="1"/>
    <col min="12" max="12" width="9.7109375" style="83" customWidth="1"/>
    <col min="13" max="18" width="6.7109375" style="83" customWidth="1"/>
    <col min="19" max="19" width="8.85546875" style="83" customWidth="1"/>
    <col min="20" max="33" width="6.7109375" style="83" customWidth="1"/>
    <col min="34" max="34" width="8.42578125" style="83" customWidth="1"/>
    <col min="35" max="35" width="6.28515625" style="83" customWidth="1"/>
    <col min="36" max="43" width="6.7109375" style="83" customWidth="1"/>
    <col min="44" max="44" width="12.5703125" style="83" customWidth="1"/>
    <col min="45" max="48" width="11.7109375" style="83" customWidth="1"/>
    <col min="49" max="49" width="8.42578125" style="82" customWidth="1"/>
    <col min="50" max="50" width="6.7109375" style="82" customWidth="1"/>
    <col min="51" max="51" width="10.28515625" style="82" customWidth="1"/>
    <col min="52" max="52" width="9.28515625" style="82" customWidth="1"/>
    <col min="53" max="53" width="7.7109375" style="82" customWidth="1"/>
    <col min="54" max="54" width="11" style="82" customWidth="1"/>
    <col min="55" max="16384" width="9.140625" style="82"/>
  </cols>
  <sheetData>
    <row r="1" spans="1:55" s="258" customFormat="1" ht="15.75" customHeight="1" x14ac:dyDescent="0.25">
      <c r="B1" s="417" t="s">
        <v>40</v>
      </c>
      <c r="C1" s="418"/>
      <c r="D1" s="418"/>
      <c r="E1" s="418"/>
      <c r="F1" s="418"/>
      <c r="G1" s="418"/>
      <c r="H1" s="418"/>
      <c r="I1" s="418"/>
      <c r="J1" s="418"/>
      <c r="K1" s="418"/>
      <c r="L1" s="418"/>
      <c r="M1" s="418"/>
      <c r="N1" s="418"/>
      <c r="O1" s="41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row>
    <row r="2" spans="1:55" s="258" customFormat="1" ht="18" customHeight="1" thickBot="1" x14ac:dyDescent="0.25">
      <c r="B2" s="420" t="s">
        <v>41</v>
      </c>
      <c r="C2" s="421"/>
      <c r="D2" s="421"/>
      <c r="E2" s="421"/>
      <c r="F2" s="421"/>
      <c r="G2" s="421"/>
      <c r="H2" s="421"/>
      <c r="I2" s="421"/>
      <c r="J2" s="421"/>
      <c r="K2" s="421"/>
      <c r="L2" s="421"/>
      <c r="M2" s="421"/>
      <c r="N2" s="421"/>
      <c r="O2" s="422"/>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c r="AO2" s="259"/>
      <c r="AP2" s="259"/>
      <c r="AQ2" s="259"/>
      <c r="AR2" s="259"/>
      <c r="AS2" s="259"/>
      <c r="AT2" s="259"/>
      <c r="AU2" s="259"/>
      <c r="AV2" s="259"/>
    </row>
    <row r="3" spans="1:55" s="258" customFormat="1" x14ac:dyDescent="0.2">
      <c r="B3" s="260"/>
      <c r="C3" s="260"/>
      <c r="D3" s="260"/>
      <c r="E3" s="260"/>
      <c r="F3" s="260"/>
      <c r="G3" s="260"/>
      <c r="H3" s="260"/>
      <c r="I3" s="260"/>
      <c r="J3" s="260"/>
      <c r="K3" s="260"/>
      <c r="L3" s="260"/>
      <c r="M3" s="260"/>
      <c r="N3" s="260"/>
      <c r="O3" s="260"/>
      <c r="P3" s="259"/>
      <c r="Q3" s="259"/>
      <c r="R3" s="259"/>
      <c r="S3" s="259"/>
      <c r="T3" s="259"/>
      <c r="U3" s="259"/>
      <c r="V3" s="259"/>
      <c r="W3" s="259"/>
      <c r="X3" s="259"/>
      <c r="Y3" s="259"/>
      <c r="Z3" s="259"/>
      <c r="AA3" s="259"/>
      <c r="AB3" s="259"/>
      <c r="AC3" s="259"/>
      <c r="AD3" s="259"/>
      <c r="AE3" s="259"/>
      <c r="AF3" s="259"/>
      <c r="AG3" s="259"/>
      <c r="AH3" s="259"/>
      <c r="AI3" s="259"/>
      <c r="AJ3" s="259"/>
      <c r="AK3" s="259"/>
      <c r="AL3" s="259"/>
      <c r="AM3" s="259"/>
      <c r="AN3" s="259"/>
      <c r="AO3" s="259"/>
      <c r="AP3" s="259"/>
      <c r="AQ3" s="259"/>
      <c r="AR3" s="259"/>
      <c r="AS3" s="259"/>
      <c r="AT3" s="259"/>
      <c r="AU3" s="259"/>
      <c r="AV3" s="259"/>
    </row>
    <row r="4" spans="1:55" ht="24" customHeight="1" x14ac:dyDescent="0.3">
      <c r="A4" s="84"/>
      <c r="B4" s="423" t="s">
        <v>29</v>
      </c>
      <c r="C4" s="424"/>
      <c r="D4" s="425" t="s">
        <v>250</v>
      </c>
      <c r="E4" s="426"/>
      <c r="F4" s="426"/>
      <c r="G4" s="426"/>
      <c r="H4" s="426"/>
      <c r="I4" s="426"/>
      <c r="J4" s="427"/>
      <c r="K4" s="85"/>
      <c r="L4" s="122" t="s">
        <v>42</v>
      </c>
      <c r="M4" s="123"/>
      <c r="N4" s="123"/>
      <c r="O4" s="124" t="s">
        <v>43</v>
      </c>
      <c r="P4" s="152"/>
      <c r="Q4" s="123"/>
      <c r="R4" s="123"/>
      <c r="S4" s="123"/>
      <c r="T4" s="123"/>
      <c r="U4" s="254"/>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4"/>
    </row>
    <row r="5" spans="1:55" ht="24" customHeight="1" x14ac:dyDescent="0.3">
      <c r="A5" s="84"/>
      <c r="B5" s="428" t="s">
        <v>44</v>
      </c>
      <c r="C5" s="429"/>
      <c r="D5" s="430" t="s">
        <v>254</v>
      </c>
      <c r="E5" s="431"/>
      <c r="F5" s="431"/>
      <c r="G5" s="431"/>
      <c r="H5" s="431"/>
      <c r="I5" s="431"/>
      <c r="J5" s="432"/>
      <c r="K5" s="85"/>
      <c r="L5" s="125" t="s">
        <v>45</v>
      </c>
      <c r="M5" s="126"/>
      <c r="N5" s="126"/>
      <c r="O5" s="127" t="s">
        <v>46</v>
      </c>
      <c r="P5" s="153"/>
      <c r="Q5" s="126"/>
      <c r="R5" s="126"/>
      <c r="S5" s="126"/>
      <c r="T5" s="126"/>
      <c r="U5" s="255"/>
      <c r="V5" s="86"/>
      <c r="W5" s="86"/>
      <c r="X5" s="86"/>
      <c r="Y5" s="86"/>
      <c r="Z5" s="86"/>
      <c r="AA5" s="86"/>
      <c r="AB5" s="86"/>
      <c r="AC5" s="86"/>
      <c r="AD5" s="86"/>
      <c r="AE5" s="86"/>
      <c r="AF5" s="86"/>
      <c r="AG5" s="86"/>
      <c r="AH5" s="86"/>
      <c r="AI5" s="86"/>
      <c r="AJ5" s="86"/>
      <c r="AK5" s="86"/>
      <c r="AL5" s="86"/>
      <c r="AM5" s="86"/>
      <c r="AN5" s="86"/>
      <c r="AO5" s="86"/>
      <c r="AP5" s="86"/>
      <c r="AQ5" s="86"/>
      <c r="AR5" s="86"/>
      <c r="AS5" s="86"/>
      <c r="AT5" s="86"/>
      <c r="AU5" s="86"/>
      <c r="AV5" s="86"/>
      <c r="AW5" s="86"/>
      <c r="AX5" s="86"/>
      <c r="AY5" s="86"/>
      <c r="AZ5" s="86"/>
      <c r="BA5" s="86"/>
      <c r="BB5" s="86"/>
      <c r="BC5" s="84"/>
    </row>
    <row r="6" spans="1:55" ht="24" customHeight="1" x14ac:dyDescent="0.3">
      <c r="A6" s="84"/>
      <c r="B6" s="434" t="s">
        <v>47</v>
      </c>
      <c r="C6" s="435"/>
      <c r="D6" s="436">
        <v>326321</v>
      </c>
      <c r="E6" s="437"/>
      <c r="F6" s="437"/>
      <c r="G6" s="437"/>
      <c r="H6" s="437"/>
      <c r="I6" s="437"/>
      <c r="J6" s="438"/>
      <c r="K6" s="85"/>
      <c r="L6" s="125" t="s">
        <v>48</v>
      </c>
      <c r="M6" s="126"/>
      <c r="N6" s="126"/>
      <c r="O6" s="127" t="s">
        <v>49</v>
      </c>
      <c r="P6" s="153"/>
      <c r="Q6" s="126"/>
      <c r="R6" s="126"/>
      <c r="S6" s="126"/>
      <c r="T6" s="126"/>
      <c r="U6" s="255"/>
      <c r="V6" s="86"/>
      <c r="W6" s="86"/>
      <c r="X6" s="86"/>
      <c r="Y6" s="86"/>
      <c r="Z6" s="86"/>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84"/>
    </row>
    <row r="7" spans="1:55" ht="24" customHeight="1" x14ac:dyDescent="0.3">
      <c r="A7" s="84"/>
      <c r="B7" s="434" t="s">
        <v>50</v>
      </c>
      <c r="C7" s="435"/>
      <c r="D7" s="436" t="s">
        <v>255</v>
      </c>
      <c r="E7" s="437"/>
      <c r="F7" s="437"/>
      <c r="G7" s="437"/>
      <c r="H7" s="437"/>
      <c r="I7" s="437"/>
      <c r="J7" s="438"/>
      <c r="K7" s="85"/>
      <c r="L7" s="125" t="s">
        <v>51</v>
      </c>
      <c r="M7" s="126"/>
      <c r="N7" s="126"/>
      <c r="O7" s="127" t="s">
        <v>52</v>
      </c>
      <c r="P7" s="153"/>
      <c r="Q7" s="126"/>
      <c r="R7" s="126"/>
      <c r="S7" s="126"/>
      <c r="T7" s="126"/>
      <c r="U7" s="255"/>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c r="BA7" s="86"/>
      <c r="BB7" s="86"/>
      <c r="BC7" s="84"/>
    </row>
    <row r="8" spans="1:55" ht="24" customHeight="1" x14ac:dyDescent="0.3">
      <c r="A8" s="84"/>
      <c r="B8" s="439" t="s">
        <v>53</v>
      </c>
      <c r="C8" s="440"/>
      <c r="D8" s="436">
        <v>905555883</v>
      </c>
      <c r="E8" s="437"/>
      <c r="F8" s="437"/>
      <c r="G8" s="437"/>
      <c r="H8" s="437"/>
      <c r="I8" s="437"/>
      <c r="J8" s="438"/>
      <c r="K8" s="85"/>
      <c r="L8" s="128" t="s">
        <v>54</v>
      </c>
      <c r="M8" s="129"/>
      <c r="N8" s="126"/>
      <c r="O8" s="127" t="s">
        <v>55</v>
      </c>
      <c r="P8" s="153"/>
      <c r="Q8" s="126"/>
      <c r="R8" s="126"/>
      <c r="S8" s="126"/>
      <c r="T8" s="126"/>
      <c r="U8" s="255"/>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4"/>
    </row>
    <row r="9" spans="1:55" ht="24" customHeight="1" x14ac:dyDescent="0.3">
      <c r="A9" s="84"/>
      <c r="B9" s="439" t="s">
        <v>56</v>
      </c>
      <c r="C9" s="440"/>
      <c r="D9" s="441" t="s">
        <v>236</v>
      </c>
      <c r="E9" s="437"/>
      <c r="F9" s="437"/>
      <c r="G9" s="437"/>
      <c r="H9" s="437"/>
      <c r="I9" s="437"/>
      <c r="J9" s="438"/>
      <c r="K9" s="87"/>
      <c r="L9" s="130" t="s">
        <v>57</v>
      </c>
      <c r="M9" s="131"/>
      <c r="N9" s="131"/>
      <c r="O9" s="132" t="s">
        <v>58</v>
      </c>
      <c r="P9" s="154"/>
      <c r="Q9" s="256"/>
      <c r="R9" s="256"/>
      <c r="S9" s="256"/>
      <c r="T9" s="256"/>
      <c r="U9" s="257"/>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6"/>
      <c r="AY9" s="86"/>
      <c r="AZ9" s="86"/>
      <c r="BA9" s="86"/>
      <c r="BB9" s="86"/>
      <c r="BC9" s="84"/>
    </row>
    <row r="10" spans="1:55" ht="24" customHeight="1" x14ac:dyDescent="0.3">
      <c r="A10" s="84"/>
      <c r="B10" s="423" t="s">
        <v>59</v>
      </c>
      <c r="C10" s="424"/>
      <c r="D10" s="414" t="s">
        <v>256</v>
      </c>
      <c r="E10" s="415"/>
      <c r="F10" s="415"/>
      <c r="G10" s="415"/>
      <c r="H10" s="415"/>
      <c r="I10" s="415"/>
      <c r="J10" s="416"/>
      <c r="K10" s="87"/>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c r="AW10" s="86"/>
      <c r="AX10" s="86"/>
      <c r="AY10" s="86"/>
      <c r="AZ10" s="86"/>
      <c r="BA10" s="86"/>
      <c r="BB10" s="86"/>
      <c r="BC10" s="84"/>
    </row>
    <row r="11" spans="1:55" s="258" customFormat="1" ht="14.25" customHeight="1" x14ac:dyDescent="0.3">
      <c r="A11" s="261"/>
      <c r="B11" s="262"/>
      <c r="C11" s="263"/>
      <c r="D11" s="263"/>
      <c r="E11" s="263"/>
      <c r="F11" s="263"/>
      <c r="G11" s="263"/>
      <c r="H11" s="263"/>
      <c r="I11" s="264"/>
      <c r="J11" s="264"/>
      <c r="K11" s="264"/>
      <c r="L11" s="259"/>
      <c r="M11" s="259"/>
      <c r="N11" s="259"/>
      <c r="O11" s="259"/>
      <c r="P11" s="442" t="s">
        <v>132</v>
      </c>
      <c r="Q11" s="442"/>
      <c r="R11" s="442"/>
      <c r="S11" s="442"/>
      <c r="T11" s="442"/>
      <c r="U11" s="442"/>
      <c r="V11" s="442"/>
      <c r="W11" s="442"/>
      <c r="X11" s="442"/>
      <c r="Y11" s="442"/>
      <c r="Z11" s="442"/>
      <c r="AA11" s="442"/>
      <c r="AB11" s="442"/>
      <c r="AC11" s="442"/>
      <c r="AD11" s="442"/>
      <c r="AE11" s="442"/>
      <c r="AF11" s="442"/>
      <c r="AG11" s="442"/>
      <c r="AH11" s="442"/>
      <c r="AI11" s="442"/>
      <c r="AJ11" s="442"/>
      <c r="AK11" s="442"/>
      <c r="AL11" s="442"/>
      <c r="AM11" s="180"/>
      <c r="AN11" s="180"/>
      <c r="AO11" s="180"/>
      <c r="AP11" s="180"/>
      <c r="AQ11" s="180"/>
      <c r="AR11" s="259"/>
      <c r="AS11" s="433" t="s">
        <v>93</v>
      </c>
      <c r="AT11" s="433"/>
      <c r="AU11" s="433"/>
      <c r="AV11" s="218"/>
      <c r="AW11" s="126"/>
      <c r="AX11" s="126"/>
      <c r="AY11" s="126"/>
      <c r="AZ11" s="126"/>
      <c r="BA11" s="126"/>
      <c r="BB11" s="126"/>
      <c r="BC11" s="261"/>
    </row>
    <row r="12" spans="1:55" s="258" customFormat="1" ht="14.25" customHeight="1" x14ac:dyDescent="0.3">
      <c r="A12" s="261"/>
      <c r="B12" s="265"/>
      <c r="C12" s="265"/>
      <c r="D12" s="265"/>
      <c r="E12" s="265"/>
      <c r="F12" s="265"/>
      <c r="G12" s="265"/>
      <c r="H12" s="265"/>
      <c r="I12" s="265"/>
      <c r="J12" s="265"/>
      <c r="K12" s="264"/>
      <c r="P12" s="442"/>
      <c r="Q12" s="442"/>
      <c r="R12" s="442"/>
      <c r="S12" s="442"/>
      <c r="T12" s="442"/>
      <c r="U12" s="442"/>
      <c r="V12" s="442"/>
      <c r="W12" s="442"/>
      <c r="X12" s="442"/>
      <c r="Y12" s="442"/>
      <c r="Z12" s="442"/>
      <c r="AA12" s="442"/>
      <c r="AB12" s="442"/>
      <c r="AC12" s="442"/>
      <c r="AD12" s="442"/>
      <c r="AE12" s="442"/>
      <c r="AF12" s="442"/>
      <c r="AG12" s="442"/>
      <c r="AH12" s="442"/>
      <c r="AI12" s="442"/>
      <c r="AJ12" s="442"/>
      <c r="AK12" s="442"/>
      <c r="AL12" s="442"/>
      <c r="AM12" s="180"/>
      <c r="AN12" s="180"/>
      <c r="AO12" s="180"/>
      <c r="AP12" s="180"/>
      <c r="AQ12" s="180"/>
      <c r="AR12" s="259"/>
      <c r="AS12" s="433"/>
      <c r="AT12" s="433"/>
      <c r="AU12" s="433"/>
      <c r="AV12" s="218"/>
      <c r="AW12" s="126"/>
      <c r="AX12" s="126"/>
      <c r="AY12" s="126"/>
      <c r="AZ12" s="126"/>
      <c r="BA12" s="126"/>
      <c r="BB12" s="126"/>
      <c r="BC12" s="261"/>
    </row>
    <row r="13" spans="1:55" s="258" customFormat="1" ht="12.75" customHeight="1" x14ac:dyDescent="0.3">
      <c r="A13" s="261"/>
      <c r="B13" s="265"/>
      <c r="C13" s="265"/>
      <c r="D13" s="265"/>
      <c r="E13" s="265"/>
      <c r="F13" s="265"/>
      <c r="G13" s="265"/>
      <c r="H13" s="265"/>
      <c r="I13" s="265"/>
      <c r="J13" s="265"/>
      <c r="K13" s="264"/>
      <c r="L13" s="259"/>
      <c r="M13" s="259"/>
      <c r="P13" s="442"/>
      <c r="Q13" s="442"/>
      <c r="R13" s="442"/>
      <c r="S13" s="442"/>
      <c r="T13" s="442"/>
      <c r="U13" s="442"/>
      <c r="V13" s="442"/>
      <c r="W13" s="442"/>
      <c r="X13" s="442"/>
      <c r="Y13" s="442"/>
      <c r="Z13" s="442"/>
      <c r="AA13" s="442"/>
      <c r="AB13" s="442"/>
      <c r="AC13" s="442"/>
      <c r="AD13" s="442"/>
      <c r="AE13" s="442"/>
      <c r="AF13" s="442"/>
      <c r="AG13" s="442"/>
      <c r="AH13" s="442"/>
      <c r="AI13" s="442"/>
      <c r="AJ13" s="442"/>
      <c r="AK13" s="442"/>
      <c r="AL13" s="442"/>
      <c r="AM13" s="180"/>
      <c r="AN13" s="180"/>
      <c r="AO13" s="180"/>
      <c r="AP13" s="180"/>
      <c r="AQ13" s="180"/>
      <c r="AR13" s="259"/>
      <c r="AS13" s="433"/>
      <c r="AT13" s="433"/>
      <c r="AU13" s="433"/>
      <c r="AV13" s="218"/>
      <c r="AW13" s="266"/>
      <c r="AX13" s="266"/>
      <c r="AY13" s="266"/>
      <c r="AZ13" s="266"/>
      <c r="BA13" s="266"/>
      <c r="BB13" s="266"/>
      <c r="BC13" s="261"/>
    </row>
    <row r="14" spans="1:55" s="258" customFormat="1" ht="14.25" hidden="1" customHeight="1" x14ac:dyDescent="0.3">
      <c r="A14" s="261"/>
      <c r="B14" s="261"/>
      <c r="C14" s="263"/>
      <c r="D14" s="263"/>
      <c r="E14" s="263"/>
      <c r="F14" s="263"/>
      <c r="G14" s="263"/>
      <c r="H14" s="263"/>
      <c r="I14" s="264"/>
      <c r="J14" s="264"/>
      <c r="K14" s="264"/>
      <c r="L14" s="267" t="s">
        <v>60</v>
      </c>
      <c r="M14" s="268"/>
      <c r="N14" s="269" t="s">
        <v>61</v>
      </c>
      <c r="O14" s="269"/>
      <c r="P14" s="269"/>
      <c r="Q14" s="269"/>
      <c r="R14" s="269"/>
      <c r="S14" s="269"/>
      <c r="T14" s="269"/>
      <c r="U14" s="269"/>
      <c r="V14" s="269"/>
      <c r="W14" s="269"/>
      <c r="X14" s="269"/>
      <c r="Y14" s="269"/>
      <c r="Z14" s="269"/>
      <c r="AA14" s="269"/>
      <c r="AB14" s="269"/>
      <c r="AC14" s="269"/>
      <c r="AD14" s="269"/>
      <c r="AE14" s="269"/>
      <c r="AF14" s="269"/>
      <c r="AG14" s="269"/>
      <c r="AH14" s="269"/>
      <c r="AI14" s="269"/>
      <c r="AJ14" s="269"/>
      <c r="AK14" s="269"/>
      <c r="AL14" s="269"/>
      <c r="AM14" s="269"/>
      <c r="AN14" s="269"/>
      <c r="AO14" s="269"/>
      <c r="AP14" s="269"/>
      <c r="AQ14" s="269"/>
      <c r="AR14" s="269"/>
      <c r="AS14" s="269"/>
      <c r="AT14" s="269"/>
      <c r="AU14" s="269"/>
      <c r="AV14" s="269"/>
      <c r="AW14" s="472"/>
      <c r="AX14" s="472"/>
      <c r="AY14" s="472"/>
      <c r="AZ14" s="472"/>
      <c r="BA14" s="472"/>
      <c r="BB14" s="472"/>
      <c r="BC14" s="261"/>
    </row>
    <row r="15" spans="1:55" s="258" customFormat="1" ht="24" customHeight="1" thickBot="1" x14ac:dyDescent="0.35">
      <c r="A15" s="261"/>
      <c r="B15" s="261"/>
      <c r="C15" s="261"/>
      <c r="D15" s="261"/>
      <c r="E15" s="261"/>
      <c r="F15" s="261"/>
      <c r="G15" s="261"/>
      <c r="H15" s="261"/>
      <c r="I15" s="261"/>
      <c r="J15" s="261"/>
      <c r="K15" s="261"/>
      <c r="L15" s="270"/>
      <c r="M15" s="270"/>
      <c r="N15" s="270"/>
      <c r="O15" s="270"/>
      <c r="P15" s="271"/>
      <c r="Q15" s="271"/>
      <c r="R15" s="271"/>
      <c r="S15" s="271"/>
      <c r="T15" s="271"/>
      <c r="U15" s="271"/>
      <c r="V15" s="271"/>
      <c r="W15" s="271"/>
      <c r="X15" s="271"/>
      <c r="Y15" s="271"/>
      <c r="Z15" s="271"/>
      <c r="AA15" s="271"/>
      <c r="AB15" s="271"/>
      <c r="AC15" s="271"/>
      <c r="AD15" s="271"/>
      <c r="AE15" s="271"/>
      <c r="AF15" s="271"/>
      <c r="AG15" s="271"/>
      <c r="AH15" s="271"/>
      <c r="AI15" s="271"/>
      <c r="AJ15" s="271"/>
      <c r="AK15" s="271"/>
      <c r="AL15" s="271"/>
      <c r="AM15" s="271"/>
      <c r="AN15" s="271"/>
      <c r="AO15" s="271"/>
      <c r="AP15" s="271"/>
      <c r="AQ15" s="271"/>
      <c r="AR15" s="271"/>
      <c r="AS15" s="271"/>
      <c r="AT15" s="271"/>
      <c r="AU15" s="271"/>
      <c r="AV15" s="271"/>
      <c r="AW15" s="261"/>
      <c r="AX15" s="261"/>
      <c r="AY15" s="261"/>
      <c r="AZ15" s="261"/>
      <c r="BA15" s="261"/>
      <c r="BB15" s="261"/>
      <c r="BC15" s="261"/>
    </row>
    <row r="16" spans="1:55" s="258" customFormat="1" ht="29.25" customHeight="1" x14ac:dyDescent="0.2">
      <c r="A16" s="473" t="s">
        <v>30</v>
      </c>
      <c r="B16" s="476" t="s">
        <v>62</v>
      </c>
      <c r="C16" s="479" t="s">
        <v>85</v>
      </c>
      <c r="D16" s="479" t="s">
        <v>86</v>
      </c>
      <c r="E16" s="482" t="s">
        <v>36</v>
      </c>
      <c r="F16" s="449" t="s">
        <v>63</v>
      </c>
      <c r="G16" s="452" t="s">
        <v>231</v>
      </c>
      <c r="H16" s="452" t="s">
        <v>87</v>
      </c>
      <c r="I16" s="463" t="s">
        <v>117</v>
      </c>
      <c r="J16" s="464"/>
      <c r="K16" s="464"/>
      <c r="L16" s="464"/>
      <c r="M16" s="464"/>
      <c r="N16" s="464"/>
      <c r="O16" s="465"/>
      <c r="P16" s="443" t="s">
        <v>103</v>
      </c>
      <c r="Q16" s="444"/>
      <c r="R16" s="444"/>
      <c r="S16" s="444"/>
      <c r="T16" s="444"/>
      <c r="U16" s="444"/>
      <c r="V16" s="445"/>
      <c r="W16" s="443" t="s">
        <v>170</v>
      </c>
      <c r="X16" s="444"/>
      <c r="Y16" s="444"/>
      <c r="Z16" s="444"/>
      <c r="AA16" s="444"/>
      <c r="AB16" s="444"/>
      <c r="AC16" s="445"/>
      <c r="AD16" s="443" t="s">
        <v>227</v>
      </c>
      <c r="AE16" s="444"/>
      <c r="AF16" s="444"/>
      <c r="AG16" s="444"/>
      <c r="AH16" s="444"/>
      <c r="AI16" s="444"/>
      <c r="AJ16" s="445"/>
      <c r="AK16" s="460" t="s">
        <v>64</v>
      </c>
      <c r="AL16" s="455" t="s">
        <v>91</v>
      </c>
      <c r="AM16" s="456"/>
      <c r="AN16" s="456"/>
      <c r="AO16" s="457"/>
    </row>
    <row r="17" spans="1:48" s="258" customFormat="1" ht="39.75" customHeight="1" x14ac:dyDescent="0.2">
      <c r="A17" s="474"/>
      <c r="B17" s="477"/>
      <c r="C17" s="480"/>
      <c r="D17" s="480"/>
      <c r="E17" s="483"/>
      <c r="F17" s="450"/>
      <c r="G17" s="453"/>
      <c r="H17" s="453"/>
      <c r="I17" s="466"/>
      <c r="J17" s="467"/>
      <c r="K17" s="467"/>
      <c r="L17" s="467"/>
      <c r="M17" s="467"/>
      <c r="N17" s="467"/>
      <c r="O17" s="468"/>
      <c r="P17" s="446"/>
      <c r="Q17" s="447"/>
      <c r="R17" s="447"/>
      <c r="S17" s="447"/>
      <c r="T17" s="447"/>
      <c r="U17" s="447"/>
      <c r="V17" s="448"/>
      <c r="W17" s="446"/>
      <c r="X17" s="447"/>
      <c r="Y17" s="447"/>
      <c r="Z17" s="447"/>
      <c r="AA17" s="447"/>
      <c r="AB17" s="447"/>
      <c r="AC17" s="448"/>
      <c r="AD17" s="446"/>
      <c r="AE17" s="447"/>
      <c r="AF17" s="447"/>
      <c r="AG17" s="447"/>
      <c r="AH17" s="447"/>
      <c r="AI17" s="447"/>
      <c r="AJ17" s="448"/>
      <c r="AK17" s="461"/>
      <c r="AL17" s="224" t="s">
        <v>88</v>
      </c>
      <c r="AM17" s="133" t="s">
        <v>89</v>
      </c>
      <c r="AN17" s="133" t="s">
        <v>90</v>
      </c>
      <c r="AO17" s="458" t="s">
        <v>197</v>
      </c>
    </row>
    <row r="18" spans="1:48" s="258" customFormat="1" ht="67.5" customHeight="1" thickBot="1" x14ac:dyDescent="0.25">
      <c r="A18" s="475"/>
      <c r="B18" s="478"/>
      <c r="C18" s="481"/>
      <c r="D18" s="481"/>
      <c r="E18" s="484"/>
      <c r="F18" s="451"/>
      <c r="G18" s="454"/>
      <c r="H18" s="454"/>
      <c r="I18" s="134" t="s">
        <v>65</v>
      </c>
      <c r="J18" s="135" t="s">
        <v>66</v>
      </c>
      <c r="K18" s="135" t="s">
        <v>67</v>
      </c>
      <c r="L18" s="135" t="s">
        <v>68</v>
      </c>
      <c r="M18" s="135" t="s">
        <v>69</v>
      </c>
      <c r="N18" s="135" t="s">
        <v>70</v>
      </c>
      <c r="O18" s="136" t="s">
        <v>71</v>
      </c>
      <c r="P18" s="137" t="s">
        <v>65</v>
      </c>
      <c r="Q18" s="138" t="s">
        <v>66</v>
      </c>
      <c r="R18" s="138" t="s">
        <v>67</v>
      </c>
      <c r="S18" s="138" t="s">
        <v>68</v>
      </c>
      <c r="T18" s="138" t="s">
        <v>69</v>
      </c>
      <c r="U18" s="138" t="s">
        <v>70</v>
      </c>
      <c r="V18" s="139" t="s">
        <v>71</v>
      </c>
      <c r="W18" s="137" t="s">
        <v>65</v>
      </c>
      <c r="X18" s="138" t="s">
        <v>66</v>
      </c>
      <c r="Y18" s="138" t="s">
        <v>67</v>
      </c>
      <c r="Z18" s="138" t="s">
        <v>68</v>
      </c>
      <c r="AA18" s="138" t="s">
        <v>69</v>
      </c>
      <c r="AB18" s="138" t="s">
        <v>70</v>
      </c>
      <c r="AC18" s="139" t="s">
        <v>71</v>
      </c>
      <c r="AD18" s="137" t="s">
        <v>65</v>
      </c>
      <c r="AE18" s="138" t="s">
        <v>66</v>
      </c>
      <c r="AF18" s="138" t="s">
        <v>67</v>
      </c>
      <c r="AG18" s="138" t="s">
        <v>68</v>
      </c>
      <c r="AH18" s="138" t="s">
        <v>69</v>
      </c>
      <c r="AI18" s="138" t="s">
        <v>70</v>
      </c>
      <c r="AJ18" s="139" t="s">
        <v>71</v>
      </c>
      <c r="AK18" s="462"/>
      <c r="AL18" s="223" t="s">
        <v>72</v>
      </c>
      <c r="AM18" s="140" t="s">
        <v>73</v>
      </c>
      <c r="AN18" s="140" t="s">
        <v>73</v>
      </c>
      <c r="AO18" s="459"/>
    </row>
    <row r="19" spans="1:48" ht="38.25" customHeight="1" x14ac:dyDescent="0.2">
      <c r="A19" s="88">
        <v>1</v>
      </c>
      <c r="B19" s="147" t="s">
        <v>240</v>
      </c>
      <c r="C19" s="89"/>
      <c r="D19" s="89" t="s">
        <v>248</v>
      </c>
      <c r="E19" s="90" t="s">
        <v>241</v>
      </c>
      <c r="F19" s="91">
        <v>42947</v>
      </c>
      <c r="G19" s="92"/>
      <c r="H19" s="92">
        <v>42948</v>
      </c>
      <c r="I19" s="229"/>
      <c r="J19" s="229"/>
      <c r="K19" s="230"/>
      <c r="L19" s="230">
        <v>108.5</v>
      </c>
      <c r="M19" s="230"/>
      <c r="N19" s="230"/>
      <c r="O19" s="252">
        <f t="shared" ref="O19:O28" si="0">SUM(I19:N19)</f>
        <v>108.5</v>
      </c>
      <c r="P19" s="238"/>
      <c r="Q19" s="238"/>
      <c r="R19" s="238"/>
      <c r="S19" s="238">
        <v>108.5</v>
      </c>
      <c r="T19" s="239"/>
      <c r="U19" s="239"/>
      <c r="V19" s="253">
        <f t="shared" ref="V19:V28" si="1">SUM(P19:U19)</f>
        <v>108.5</v>
      </c>
      <c r="W19" s="238"/>
      <c r="X19" s="238"/>
      <c r="Y19" s="238"/>
      <c r="Z19" s="238">
        <v>108.5</v>
      </c>
      <c r="AA19" s="239"/>
      <c r="AB19" s="239"/>
      <c r="AC19" s="253">
        <f>SUM(W19:AB19)</f>
        <v>108.5</v>
      </c>
      <c r="AD19" s="238"/>
      <c r="AE19" s="238"/>
      <c r="AF19" s="238"/>
      <c r="AG19" s="238"/>
      <c r="AH19" s="239"/>
      <c r="AI19" s="239"/>
      <c r="AJ19" s="253">
        <f>SUM(AD19:AI19)</f>
        <v>0</v>
      </c>
      <c r="AK19" s="93" t="s">
        <v>249</v>
      </c>
      <c r="AL19" s="94">
        <v>31</v>
      </c>
      <c r="AM19" s="95"/>
      <c r="AN19" s="225"/>
      <c r="AO19" s="226"/>
      <c r="AP19" s="82"/>
      <c r="AQ19" s="82"/>
      <c r="AR19" s="82"/>
      <c r="AS19" s="82"/>
      <c r="AT19" s="82"/>
      <c r="AU19" s="82"/>
      <c r="AV19" s="82"/>
    </row>
    <row r="20" spans="1:48" ht="53.25" customHeight="1" x14ac:dyDescent="0.2">
      <c r="A20" s="96">
        <v>2</v>
      </c>
      <c r="B20" s="148" t="s">
        <v>242</v>
      </c>
      <c r="C20" s="89"/>
      <c r="D20" s="89" t="s">
        <v>247</v>
      </c>
      <c r="E20" s="90" t="s">
        <v>241</v>
      </c>
      <c r="F20" s="98">
        <v>42947</v>
      </c>
      <c r="G20" s="99"/>
      <c r="H20" s="99">
        <v>42948</v>
      </c>
      <c r="I20" s="231"/>
      <c r="J20" s="231"/>
      <c r="K20" s="232"/>
      <c r="L20" s="232">
        <v>88.5</v>
      </c>
      <c r="M20" s="232"/>
      <c r="N20" s="232"/>
      <c r="O20" s="252">
        <f t="shared" si="0"/>
        <v>88.5</v>
      </c>
      <c r="P20" s="240"/>
      <c r="Q20" s="240"/>
      <c r="R20" s="240"/>
      <c r="S20" s="240">
        <v>88.5</v>
      </c>
      <c r="T20" s="241"/>
      <c r="U20" s="241"/>
      <c r="V20" s="253">
        <f t="shared" si="1"/>
        <v>88.5</v>
      </c>
      <c r="W20" s="240"/>
      <c r="X20" s="240"/>
      <c r="Y20" s="240"/>
      <c r="Z20" s="240">
        <v>88.5</v>
      </c>
      <c r="AA20" s="241"/>
      <c r="AB20" s="241"/>
      <c r="AC20" s="253">
        <f t="shared" ref="AC20:AC28" si="2">SUM(W20:AB20)</f>
        <v>88.5</v>
      </c>
      <c r="AD20" s="240"/>
      <c r="AE20" s="240"/>
      <c r="AF20" s="240"/>
      <c r="AG20" s="240"/>
      <c r="AH20" s="241"/>
      <c r="AI20" s="241"/>
      <c r="AJ20" s="253">
        <f t="shared" ref="AJ20:AJ28" si="3">SUM(AD20:AI20)</f>
        <v>0</v>
      </c>
      <c r="AK20" s="100" t="s">
        <v>249</v>
      </c>
      <c r="AL20" s="94">
        <v>31</v>
      </c>
      <c r="AM20" s="101"/>
      <c r="AN20" s="101"/>
      <c r="AO20" s="227"/>
      <c r="AP20" s="82"/>
      <c r="AQ20" s="82"/>
      <c r="AR20" s="82"/>
      <c r="AS20" s="82"/>
      <c r="AT20" s="82"/>
      <c r="AU20" s="82"/>
      <c r="AV20" s="82"/>
    </row>
    <row r="21" spans="1:48" ht="53.25" customHeight="1" x14ac:dyDescent="0.2">
      <c r="A21" s="96">
        <v>3</v>
      </c>
      <c r="B21" s="148" t="s">
        <v>240</v>
      </c>
      <c r="C21" s="89"/>
      <c r="D21" s="89" t="s">
        <v>243</v>
      </c>
      <c r="E21" s="97" t="s">
        <v>241</v>
      </c>
      <c r="F21" s="98">
        <v>42947</v>
      </c>
      <c r="G21" s="99"/>
      <c r="H21" s="99">
        <v>42948</v>
      </c>
      <c r="I21" s="231"/>
      <c r="J21" s="231"/>
      <c r="K21" s="232">
        <v>29</v>
      </c>
      <c r="L21" s="232"/>
      <c r="M21" s="232"/>
      <c r="N21" s="232"/>
      <c r="O21" s="252">
        <f t="shared" si="0"/>
        <v>29</v>
      </c>
      <c r="P21" s="240"/>
      <c r="Q21" s="240"/>
      <c r="R21" s="240">
        <v>29</v>
      </c>
      <c r="S21" s="240"/>
      <c r="T21" s="241"/>
      <c r="U21" s="241"/>
      <c r="V21" s="253">
        <f t="shared" si="1"/>
        <v>29</v>
      </c>
      <c r="W21" s="240"/>
      <c r="X21" s="240"/>
      <c r="Y21" s="240">
        <v>29</v>
      </c>
      <c r="Z21" s="240">
        <v>0</v>
      </c>
      <c r="AA21" s="241"/>
      <c r="AB21" s="241"/>
      <c r="AC21" s="253">
        <f t="shared" si="2"/>
        <v>29</v>
      </c>
      <c r="AD21" s="240"/>
      <c r="AE21" s="240"/>
      <c r="AF21" s="240"/>
      <c r="AG21" s="240"/>
      <c r="AH21" s="241"/>
      <c r="AI21" s="241"/>
      <c r="AJ21" s="253">
        <f t="shared" si="3"/>
        <v>0</v>
      </c>
      <c r="AK21" s="100" t="s">
        <v>249</v>
      </c>
      <c r="AL21" s="94">
        <v>31</v>
      </c>
      <c r="AM21" s="101"/>
      <c r="AN21" s="101"/>
      <c r="AO21" s="227"/>
      <c r="AP21" s="82"/>
      <c r="AQ21" s="82"/>
      <c r="AR21" s="82"/>
      <c r="AS21" s="82"/>
      <c r="AT21" s="82"/>
      <c r="AU21" s="82"/>
      <c r="AV21" s="82"/>
    </row>
    <row r="22" spans="1:48" ht="53.25" customHeight="1" x14ac:dyDescent="0.2">
      <c r="A22" s="96">
        <v>4</v>
      </c>
      <c r="B22" s="148" t="s">
        <v>240</v>
      </c>
      <c r="C22" s="89"/>
      <c r="D22" s="89" t="s">
        <v>245</v>
      </c>
      <c r="E22" s="97" t="s">
        <v>241</v>
      </c>
      <c r="F22" s="98">
        <v>42947</v>
      </c>
      <c r="G22" s="99"/>
      <c r="H22" s="99">
        <v>42948</v>
      </c>
      <c r="I22" s="231"/>
      <c r="J22" s="231"/>
      <c r="K22" s="232">
        <v>52</v>
      </c>
      <c r="L22" s="232"/>
      <c r="M22" s="232"/>
      <c r="N22" s="232"/>
      <c r="O22" s="252">
        <f t="shared" si="0"/>
        <v>52</v>
      </c>
      <c r="P22" s="240"/>
      <c r="Q22" s="240"/>
      <c r="R22" s="240">
        <v>52</v>
      </c>
      <c r="S22" s="240"/>
      <c r="T22" s="241"/>
      <c r="U22" s="241"/>
      <c r="V22" s="253">
        <f t="shared" si="1"/>
        <v>52</v>
      </c>
      <c r="W22" s="240"/>
      <c r="X22" s="240"/>
      <c r="Y22" s="240">
        <v>52</v>
      </c>
      <c r="Z22" s="240">
        <v>0</v>
      </c>
      <c r="AA22" s="241"/>
      <c r="AB22" s="241"/>
      <c r="AC22" s="253">
        <f t="shared" si="2"/>
        <v>52</v>
      </c>
      <c r="AD22" s="240"/>
      <c r="AE22" s="240"/>
      <c r="AF22" s="240"/>
      <c r="AG22" s="240"/>
      <c r="AH22" s="241"/>
      <c r="AI22" s="241"/>
      <c r="AJ22" s="253">
        <f t="shared" si="3"/>
        <v>0</v>
      </c>
      <c r="AK22" s="100" t="s">
        <v>249</v>
      </c>
      <c r="AL22" s="94">
        <v>31</v>
      </c>
      <c r="AM22" s="101"/>
      <c r="AN22" s="101"/>
      <c r="AO22" s="227"/>
      <c r="AP22" s="82"/>
      <c r="AQ22" s="82"/>
      <c r="AR22" s="82"/>
      <c r="AS22" s="82"/>
      <c r="AT22" s="82"/>
      <c r="AU22" s="82"/>
      <c r="AV22" s="82"/>
    </row>
    <row r="23" spans="1:48" ht="53.25" customHeight="1" x14ac:dyDescent="0.2">
      <c r="A23" s="96">
        <v>5</v>
      </c>
      <c r="B23" s="148" t="s">
        <v>244</v>
      </c>
      <c r="C23" s="89"/>
      <c r="D23" s="89" t="s">
        <v>246</v>
      </c>
      <c r="E23" s="97" t="s">
        <v>241</v>
      </c>
      <c r="F23" s="98">
        <v>42947</v>
      </c>
      <c r="G23" s="99"/>
      <c r="H23" s="99">
        <v>42948</v>
      </c>
      <c r="I23" s="231"/>
      <c r="J23" s="231"/>
      <c r="K23" s="232">
        <v>49</v>
      </c>
      <c r="L23" s="232"/>
      <c r="M23" s="232"/>
      <c r="N23" s="232"/>
      <c r="O23" s="252">
        <f t="shared" si="0"/>
        <v>49</v>
      </c>
      <c r="P23" s="240"/>
      <c r="Q23" s="240"/>
      <c r="R23" s="240">
        <v>49</v>
      </c>
      <c r="S23" s="240"/>
      <c r="T23" s="241"/>
      <c r="U23" s="241"/>
      <c r="V23" s="253">
        <f t="shared" si="1"/>
        <v>49</v>
      </c>
      <c r="W23" s="240"/>
      <c r="X23" s="240"/>
      <c r="Y23" s="240">
        <v>49</v>
      </c>
      <c r="Z23" s="240">
        <v>0</v>
      </c>
      <c r="AA23" s="241"/>
      <c r="AB23" s="241"/>
      <c r="AC23" s="253">
        <f t="shared" si="2"/>
        <v>49</v>
      </c>
      <c r="AD23" s="240"/>
      <c r="AE23" s="240"/>
      <c r="AF23" s="240"/>
      <c r="AG23" s="240"/>
      <c r="AH23" s="241"/>
      <c r="AI23" s="241"/>
      <c r="AJ23" s="253">
        <f t="shared" si="3"/>
        <v>0</v>
      </c>
      <c r="AK23" s="100" t="s">
        <v>249</v>
      </c>
      <c r="AL23" s="94">
        <v>31</v>
      </c>
      <c r="AM23" s="101"/>
      <c r="AN23" s="101"/>
      <c r="AO23" s="227"/>
      <c r="AP23" s="82"/>
      <c r="AQ23" s="82"/>
      <c r="AR23" s="82"/>
      <c r="AS23" s="82"/>
      <c r="AT23" s="82"/>
      <c r="AU23" s="82"/>
      <c r="AV23" s="82"/>
    </row>
    <row r="24" spans="1:48" ht="53.25" customHeight="1" x14ac:dyDescent="0.2">
      <c r="A24" s="96">
        <v>6</v>
      </c>
      <c r="B24" s="148"/>
      <c r="C24" s="89"/>
      <c r="D24" s="89"/>
      <c r="E24" s="97"/>
      <c r="F24" s="98"/>
      <c r="G24" s="99"/>
      <c r="H24" s="99"/>
      <c r="I24" s="233"/>
      <c r="J24" s="232"/>
      <c r="K24" s="232"/>
      <c r="L24" s="232"/>
      <c r="M24" s="232"/>
      <c r="N24" s="232"/>
      <c r="O24" s="252">
        <f t="shared" si="0"/>
        <v>0</v>
      </c>
      <c r="P24" s="242"/>
      <c r="Q24" s="241"/>
      <c r="R24" s="241"/>
      <c r="S24" s="241"/>
      <c r="T24" s="241"/>
      <c r="U24" s="241"/>
      <c r="V24" s="253">
        <f t="shared" si="1"/>
        <v>0</v>
      </c>
      <c r="W24" s="242"/>
      <c r="X24" s="241"/>
      <c r="Y24" s="241"/>
      <c r="Z24" s="241"/>
      <c r="AA24" s="241"/>
      <c r="AB24" s="241"/>
      <c r="AC24" s="253">
        <f t="shared" si="2"/>
        <v>0</v>
      </c>
      <c r="AD24" s="242"/>
      <c r="AE24" s="241"/>
      <c r="AF24" s="241"/>
      <c r="AG24" s="241"/>
      <c r="AH24" s="241"/>
      <c r="AI24" s="241"/>
      <c r="AJ24" s="253">
        <f t="shared" si="3"/>
        <v>0</v>
      </c>
      <c r="AK24" s="100"/>
      <c r="AL24" s="94"/>
      <c r="AM24" s="101"/>
      <c r="AN24" s="101"/>
      <c r="AO24" s="227"/>
      <c r="AP24" s="82"/>
      <c r="AQ24" s="82"/>
      <c r="AR24" s="82"/>
      <c r="AS24" s="82"/>
      <c r="AT24" s="82"/>
      <c r="AU24" s="82"/>
      <c r="AV24" s="82"/>
    </row>
    <row r="25" spans="1:48" ht="53.25" customHeight="1" x14ac:dyDescent="0.2">
      <c r="A25" s="102">
        <v>7</v>
      </c>
      <c r="B25" s="149"/>
      <c r="C25" s="89"/>
      <c r="D25" s="89"/>
      <c r="E25" s="105"/>
      <c r="F25" s="106"/>
      <c r="G25" s="107"/>
      <c r="H25" s="107"/>
      <c r="I25" s="234"/>
      <c r="J25" s="235"/>
      <c r="K25" s="235"/>
      <c r="L25" s="235"/>
      <c r="M25" s="235"/>
      <c r="N25" s="235"/>
      <c r="O25" s="252">
        <f t="shared" si="0"/>
        <v>0</v>
      </c>
      <c r="P25" s="243"/>
      <c r="Q25" s="244"/>
      <c r="R25" s="244"/>
      <c r="S25" s="244"/>
      <c r="T25" s="244"/>
      <c r="U25" s="244"/>
      <c r="V25" s="253">
        <f t="shared" si="1"/>
        <v>0</v>
      </c>
      <c r="W25" s="243"/>
      <c r="X25" s="244"/>
      <c r="Y25" s="244"/>
      <c r="Z25" s="244"/>
      <c r="AA25" s="244"/>
      <c r="AB25" s="244"/>
      <c r="AC25" s="253">
        <f t="shared" si="2"/>
        <v>0</v>
      </c>
      <c r="AD25" s="243"/>
      <c r="AE25" s="244"/>
      <c r="AF25" s="244"/>
      <c r="AG25" s="244"/>
      <c r="AH25" s="244"/>
      <c r="AI25" s="244"/>
      <c r="AJ25" s="253">
        <f t="shared" si="3"/>
        <v>0</v>
      </c>
      <c r="AK25" s="108"/>
      <c r="AL25" s="94"/>
      <c r="AM25" s="110"/>
      <c r="AN25" s="101"/>
      <c r="AO25" s="227"/>
      <c r="AP25" s="82"/>
      <c r="AQ25" s="82"/>
      <c r="AR25" s="82"/>
      <c r="AS25" s="82"/>
      <c r="AT25" s="82"/>
      <c r="AU25" s="82"/>
      <c r="AV25" s="82"/>
    </row>
    <row r="26" spans="1:48" ht="53.25" customHeight="1" x14ac:dyDescent="0.2">
      <c r="A26" s="102">
        <v>8</v>
      </c>
      <c r="B26" s="149"/>
      <c r="C26" s="89"/>
      <c r="D26" s="89"/>
      <c r="E26" s="105"/>
      <c r="F26" s="106"/>
      <c r="G26" s="107"/>
      <c r="H26" s="107"/>
      <c r="I26" s="234"/>
      <c r="J26" s="235"/>
      <c r="K26" s="235"/>
      <c r="L26" s="235"/>
      <c r="M26" s="235"/>
      <c r="N26" s="235"/>
      <c r="O26" s="252">
        <f t="shared" si="0"/>
        <v>0</v>
      </c>
      <c r="P26" s="243"/>
      <c r="Q26" s="244"/>
      <c r="R26" s="244"/>
      <c r="S26" s="244"/>
      <c r="T26" s="244"/>
      <c r="U26" s="244"/>
      <c r="V26" s="253">
        <f t="shared" si="1"/>
        <v>0</v>
      </c>
      <c r="W26" s="243"/>
      <c r="X26" s="244"/>
      <c r="Y26" s="244"/>
      <c r="Z26" s="244"/>
      <c r="AA26" s="244"/>
      <c r="AB26" s="244"/>
      <c r="AC26" s="253">
        <f t="shared" si="2"/>
        <v>0</v>
      </c>
      <c r="AD26" s="243"/>
      <c r="AE26" s="244"/>
      <c r="AF26" s="244"/>
      <c r="AG26" s="244"/>
      <c r="AH26" s="244"/>
      <c r="AI26" s="244"/>
      <c r="AJ26" s="253">
        <f t="shared" si="3"/>
        <v>0</v>
      </c>
      <c r="AK26" s="108"/>
      <c r="AL26" s="94"/>
      <c r="AM26" s="110"/>
      <c r="AN26" s="101"/>
      <c r="AO26" s="227"/>
      <c r="AP26" s="82"/>
      <c r="AQ26" s="82"/>
      <c r="AR26" s="82"/>
      <c r="AS26" s="82"/>
      <c r="AT26" s="82"/>
      <c r="AU26" s="82"/>
      <c r="AV26" s="82"/>
    </row>
    <row r="27" spans="1:48" ht="53.25" customHeight="1" x14ac:dyDescent="0.2">
      <c r="A27" s="102">
        <v>9</v>
      </c>
      <c r="B27" s="103"/>
      <c r="C27" s="104"/>
      <c r="D27" s="89"/>
      <c r="E27" s="105"/>
      <c r="F27" s="106"/>
      <c r="G27" s="107"/>
      <c r="H27" s="107"/>
      <c r="I27" s="234"/>
      <c r="J27" s="235"/>
      <c r="K27" s="235"/>
      <c r="L27" s="235"/>
      <c r="M27" s="235"/>
      <c r="N27" s="235"/>
      <c r="O27" s="252">
        <f t="shared" si="0"/>
        <v>0</v>
      </c>
      <c r="P27" s="243"/>
      <c r="Q27" s="244"/>
      <c r="R27" s="244"/>
      <c r="S27" s="244"/>
      <c r="T27" s="244"/>
      <c r="U27" s="244"/>
      <c r="V27" s="253">
        <f t="shared" si="1"/>
        <v>0</v>
      </c>
      <c r="W27" s="243"/>
      <c r="X27" s="244"/>
      <c r="Y27" s="244"/>
      <c r="Z27" s="244"/>
      <c r="AA27" s="244"/>
      <c r="AB27" s="244"/>
      <c r="AC27" s="253">
        <f t="shared" si="2"/>
        <v>0</v>
      </c>
      <c r="AD27" s="243"/>
      <c r="AE27" s="244"/>
      <c r="AF27" s="244"/>
      <c r="AG27" s="244"/>
      <c r="AH27" s="244"/>
      <c r="AI27" s="244"/>
      <c r="AJ27" s="253">
        <f t="shared" si="3"/>
        <v>0</v>
      </c>
      <c r="AK27" s="108"/>
      <c r="AL27" s="109"/>
      <c r="AM27" s="110"/>
      <c r="AN27" s="101"/>
      <c r="AO27" s="227"/>
      <c r="AP27" s="82"/>
      <c r="AQ27" s="82"/>
      <c r="AR27" s="82"/>
      <c r="AS27" s="82"/>
      <c r="AT27" s="82"/>
      <c r="AU27" s="82"/>
      <c r="AV27" s="82"/>
    </row>
    <row r="28" spans="1:48" ht="53.25" customHeight="1" thickBot="1" x14ac:dyDescent="0.25">
      <c r="A28" s="111">
        <v>10</v>
      </c>
      <c r="B28" s="112"/>
      <c r="C28" s="113"/>
      <c r="D28" s="89"/>
      <c r="E28" s="114"/>
      <c r="F28" s="115"/>
      <c r="G28" s="116"/>
      <c r="H28" s="116"/>
      <c r="I28" s="236"/>
      <c r="J28" s="237"/>
      <c r="K28" s="237"/>
      <c r="L28" s="237"/>
      <c r="M28" s="237"/>
      <c r="N28" s="237"/>
      <c r="O28" s="252">
        <f t="shared" si="0"/>
        <v>0</v>
      </c>
      <c r="P28" s="245"/>
      <c r="Q28" s="246"/>
      <c r="R28" s="246"/>
      <c r="S28" s="246"/>
      <c r="T28" s="246"/>
      <c r="U28" s="246"/>
      <c r="V28" s="253">
        <f t="shared" si="1"/>
        <v>0</v>
      </c>
      <c r="W28" s="245"/>
      <c r="X28" s="246"/>
      <c r="Y28" s="246"/>
      <c r="Z28" s="246"/>
      <c r="AA28" s="246"/>
      <c r="AB28" s="246"/>
      <c r="AC28" s="253">
        <f t="shared" si="2"/>
        <v>0</v>
      </c>
      <c r="AD28" s="245"/>
      <c r="AE28" s="246"/>
      <c r="AF28" s="246"/>
      <c r="AG28" s="246"/>
      <c r="AH28" s="246"/>
      <c r="AI28" s="246"/>
      <c r="AJ28" s="253">
        <f t="shared" si="3"/>
        <v>0</v>
      </c>
      <c r="AK28" s="117"/>
      <c r="AL28" s="118"/>
      <c r="AM28" s="119"/>
      <c r="AN28" s="119"/>
      <c r="AO28" s="228"/>
      <c r="AP28" s="82"/>
      <c r="AQ28" s="82"/>
      <c r="AR28" s="82"/>
      <c r="AS28" s="82"/>
      <c r="AT28" s="82"/>
      <c r="AU28" s="82"/>
      <c r="AV28" s="82"/>
    </row>
    <row r="29" spans="1:48" ht="25.5" customHeight="1" thickBot="1" x14ac:dyDescent="0.25">
      <c r="B29" s="272"/>
      <c r="C29" s="273"/>
      <c r="D29" s="273"/>
      <c r="E29" s="273"/>
      <c r="F29" s="469" t="s">
        <v>74</v>
      </c>
      <c r="G29" s="470"/>
      <c r="H29" s="471"/>
      <c r="I29" s="274">
        <f t="shared" ref="I29:AC29" si="4">SUM(I19:I28)</f>
        <v>0</v>
      </c>
      <c r="J29" s="274">
        <f t="shared" si="4"/>
        <v>0</v>
      </c>
      <c r="K29" s="274">
        <f t="shared" si="4"/>
        <v>130</v>
      </c>
      <c r="L29" s="274">
        <f t="shared" si="4"/>
        <v>197</v>
      </c>
      <c r="M29" s="274">
        <f t="shared" si="4"/>
        <v>0</v>
      </c>
      <c r="N29" s="274">
        <f t="shared" si="4"/>
        <v>0</v>
      </c>
      <c r="O29" s="274">
        <f t="shared" si="4"/>
        <v>327</v>
      </c>
      <c r="P29" s="275">
        <f t="shared" si="4"/>
        <v>0</v>
      </c>
      <c r="Q29" s="276">
        <f t="shared" si="4"/>
        <v>0</v>
      </c>
      <c r="R29" s="276">
        <f t="shared" si="4"/>
        <v>130</v>
      </c>
      <c r="S29" s="276">
        <f t="shared" si="4"/>
        <v>197</v>
      </c>
      <c r="T29" s="276">
        <f t="shared" si="4"/>
        <v>0</v>
      </c>
      <c r="U29" s="276">
        <f t="shared" si="4"/>
        <v>0</v>
      </c>
      <c r="V29" s="277">
        <f t="shared" si="4"/>
        <v>327</v>
      </c>
      <c r="W29" s="275">
        <f t="shared" si="4"/>
        <v>0</v>
      </c>
      <c r="X29" s="276">
        <f t="shared" si="4"/>
        <v>0</v>
      </c>
      <c r="Y29" s="276">
        <f t="shared" si="4"/>
        <v>130</v>
      </c>
      <c r="Z29" s="276">
        <f t="shared" si="4"/>
        <v>197</v>
      </c>
      <c r="AA29" s="276">
        <f t="shared" si="4"/>
        <v>0</v>
      </c>
      <c r="AB29" s="276">
        <f t="shared" si="4"/>
        <v>0</v>
      </c>
      <c r="AC29" s="277">
        <f t="shared" si="4"/>
        <v>327</v>
      </c>
      <c r="AD29" s="275">
        <f t="shared" ref="AD29:AJ29" si="5">SUM(AD19:AD28)</f>
        <v>0</v>
      </c>
      <c r="AE29" s="276">
        <f t="shared" si="5"/>
        <v>0</v>
      </c>
      <c r="AF29" s="276">
        <f t="shared" si="5"/>
        <v>0</v>
      </c>
      <c r="AG29" s="276">
        <f t="shared" si="5"/>
        <v>0</v>
      </c>
      <c r="AH29" s="276">
        <f t="shared" si="5"/>
        <v>0</v>
      </c>
      <c r="AI29" s="276">
        <f t="shared" si="5"/>
        <v>0</v>
      </c>
      <c r="AJ29" s="277">
        <f t="shared" si="5"/>
        <v>0</v>
      </c>
      <c r="AK29" s="278"/>
      <c r="AL29" s="279"/>
      <c r="AM29" s="280"/>
      <c r="AN29" s="280"/>
      <c r="AO29" s="281">
        <f>SUM(AO19:AO28)</f>
        <v>0</v>
      </c>
      <c r="AP29" s="82"/>
      <c r="AQ29" s="82"/>
      <c r="AR29" s="82"/>
      <c r="AS29" s="82"/>
      <c r="AT29" s="82"/>
      <c r="AU29" s="82"/>
      <c r="AV29" s="82"/>
    </row>
    <row r="30" spans="1:48" ht="19.5" customHeight="1" x14ac:dyDescent="0.2">
      <c r="B30" s="120"/>
      <c r="O30" s="121"/>
      <c r="P30" s="121"/>
      <c r="Q30" s="121"/>
      <c r="R30" s="121"/>
      <c r="S30" s="121"/>
      <c r="T30" s="121"/>
      <c r="U30" s="121"/>
      <c r="V30" s="121"/>
      <c r="W30" s="121"/>
      <c r="X30" s="121"/>
      <c r="Y30" s="121"/>
      <c r="Z30" s="121"/>
      <c r="AA30" s="121"/>
      <c r="AB30" s="121"/>
      <c r="AC30" s="121"/>
      <c r="AD30" s="121"/>
      <c r="AE30" s="121"/>
      <c r="AF30" s="121"/>
      <c r="AG30" s="121"/>
      <c r="AH30" s="121"/>
      <c r="AI30" s="121"/>
      <c r="AJ30" s="121"/>
      <c r="AK30" s="121"/>
      <c r="AL30" s="121"/>
      <c r="AM30" s="121"/>
      <c r="AN30" s="121"/>
      <c r="AO30" s="121"/>
      <c r="AP30" s="121"/>
      <c r="AQ30" s="121"/>
      <c r="AR30" s="121"/>
      <c r="AS30" s="121"/>
      <c r="AT30" s="121"/>
      <c r="AU30" s="121"/>
      <c r="AV30" s="121"/>
    </row>
    <row r="31" spans="1:48" x14ac:dyDescent="0.2">
      <c r="B31" s="120"/>
    </row>
    <row r="32" spans="1:48" x14ac:dyDescent="0.2">
      <c r="B32" s="120"/>
    </row>
    <row r="33" spans="2:2" x14ac:dyDescent="0.2">
      <c r="B33" s="120"/>
    </row>
    <row r="34" spans="2:2" x14ac:dyDescent="0.2">
      <c r="B34" s="120"/>
    </row>
    <row r="35" spans="2:2" x14ac:dyDescent="0.2">
      <c r="B35" s="120"/>
    </row>
    <row r="36" spans="2:2" x14ac:dyDescent="0.2">
      <c r="B36" s="120"/>
    </row>
    <row r="37" spans="2:2" x14ac:dyDescent="0.2">
      <c r="B37" s="120"/>
    </row>
    <row r="38" spans="2:2" x14ac:dyDescent="0.2">
      <c r="B38" s="120"/>
    </row>
    <row r="39" spans="2:2" x14ac:dyDescent="0.2">
      <c r="B39" s="120"/>
    </row>
    <row r="40" spans="2:2" x14ac:dyDescent="0.2">
      <c r="B40" s="120"/>
    </row>
    <row r="41" spans="2:2" x14ac:dyDescent="0.2">
      <c r="B41" s="120"/>
    </row>
    <row r="42" spans="2:2" x14ac:dyDescent="0.2">
      <c r="B42" s="120"/>
    </row>
    <row r="43" spans="2:2" x14ac:dyDescent="0.2">
      <c r="B43" s="120"/>
    </row>
    <row r="44" spans="2:2" x14ac:dyDescent="0.2">
      <c r="B44" s="120"/>
    </row>
    <row r="45" spans="2:2" x14ac:dyDescent="0.2">
      <c r="B45" s="120"/>
    </row>
    <row r="46" spans="2:2" x14ac:dyDescent="0.2">
      <c r="B46" s="120"/>
    </row>
    <row r="47" spans="2:2" x14ac:dyDescent="0.2">
      <c r="B47" s="120"/>
    </row>
    <row r="48" spans="2:2" x14ac:dyDescent="0.2">
      <c r="B48" s="120"/>
    </row>
    <row r="49" spans="2:2" x14ac:dyDescent="0.2">
      <c r="B49" s="120"/>
    </row>
    <row r="50" spans="2:2" x14ac:dyDescent="0.2">
      <c r="B50" s="120"/>
    </row>
    <row r="51" spans="2:2" x14ac:dyDescent="0.2">
      <c r="B51" s="120"/>
    </row>
    <row r="52" spans="2:2" x14ac:dyDescent="0.2">
      <c r="B52" s="120"/>
    </row>
    <row r="53" spans="2:2" x14ac:dyDescent="0.2">
      <c r="B53" s="120"/>
    </row>
    <row r="54" spans="2:2" x14ac:dyDescent="0.2">
      <c r="B54" s="120"/>
    </row>
    <row r="55" spans="2:2" x14ac:dyDescent="0.2">
      <c r="B55" s="120"/>
    </row>
    <row r="56" spans="2:2" x14ac:dyDescent="0.2">
      <c r="B56" s="120"/>
    </row>
    <row r="57" spans="2:2" x14ac:dyDescent="0.2">
      <c r="B57" s="120"/>
    </row>
    <row r="58" spans="2:2" x14ac:dyDescent="0.2">
      <c r="B58" s="120"/>
    </row>
    <row r="59" spans="2:2" x14ac:dyDescent="0.2">
      <c r="B59" s="120"/>
    </row>
    <row r="60" spans="2:2" x14ac:dyDescent="0.2">
      <c r="B60" s="120"/>
    </row>
    <row r="61" spans="2:2" x14ac:dyDescent="0.2">
      <c r="B61" s="120"/>
    </row>
  </sheetData>
  <sheetProtection password="DC3E" sheet="1" formatCells="0" formatColumns="0" formatRows="0" insertRows="0" deleteRows="0"/>
  <mergeCells count="35">
    <mergeCell ref="F29:H29"/>
    <mergeCell ref="AW14:BB14"/>
    <mergeCell ref="A16:A18"/>
    <mergeCell ref="B16:B18"/>
    <mergeCell ref="C16:C18"/>
    <mergeCell ref="D16:D18"/>
    <mergeCell ref="E16:E18"/>
    <mergeCell ref="AD16:AJ17"/>
    <mergeCell ref="P11:AL13"/>
    <mergeCell ref="W16:AC17"/>
    <mergeCell ref="P16:V17"/>
    <mergeCell ref="F16:F18"/>
    <mergeCell ref="H16:H18"/>
    <mergeCell ref="AL16:AO16"/>
    <mergeCell ref="AO17:AO18"/>
    <mergeCell ref="AK16:AK18"/>
    <mergeCell ref="I16:O17"/>
    <mergeCell ref="G16:G18"/>
    <mergeCell ref="AS11:AU13"/>
    <mergeCell ref="B6:C6"/>
    <mergeCell ref="D6:J6"/>
    <mergeCell ref="B7:C7"/>
    <mergeCell ref="D7:J7"/>
    <mergeCell ref="B8:C8"/>
    <mergeCell ref="D8:J8"/>
    <mergeCell ref="B9:C9"/>
    <mergeCell ref="D9:J9"/>
    <mergeCell ref="B10:C10"/>
    <mergeCell ref="D10:J10"/>
    <mergeCell ref="B1:O1"/>
    <mergeCell ref="B2:O2"/>
    <mergeCell ref="B4:C4"/>
    <mergeCell ref="D4:J4"/>
    <mergeCell ref="B5:C5"/>
    <mergeCell ref="D5:J5"/>
  </mergeCells>
  <conditionalFormatting sqref="D5:F5 H5:J5">
    <cfRule type="expression" dxfId="11" priority="3" stopIfTrue="1">
      <formula>LEN($D$5)=1</formula>
    </cfRule>
  </conditionalFormatting>
  <conditionalFormatting sqref="G5">
    <cfRule type="expression" dxfId="10" priority="1" stopIfTrue="1">
      <formula>LEN($D$5)=1</formula>
    </cfRule>
  </conditionalFormatting>
  <dataValidations count="1">
    <dataValidation type="custom" allowBlank="1" showInputMessage="1" showErrorMessage="1" errorTitle="Chybná hodnota" error="Zadali ste chybnú hodnotu. Číslo ISU POD musí mať presne 20 znakov." sqref="D19:D28">
      <formula1>LEN(D19)=20</formula1>
    </dataValidation>
  </dataValidations>
  <pageMargins left="0" right="0" top="0.51181102362204722" bottom="0.98425196850393704" header="0.51181102362204722" footer="0.51181102362204722"/>
  <pageSetup paperSize="9" scale="50" orientation="landscape" r:id="rId1"/>
  <headerFooter alignWithMargins="0"/>
  <colBreaks count="1" manualBreakCount="1">
    <brk id="1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56"/>
  <sheetViews>
    <sheetView showGridLines="0" zoomScaleNormal="100" workbookViewId="0">
      <selection activeCell="J56" sqref="J56"/>
    </sheetView>
  </sheetViews>
  <sheetFormatPr defaultRowHeight="12.75" x14ac:dyDescent="0.2"/>
  <cols>
    <col min="1" max="1" width="33.28515625" style="42" bestFit="1" customWidth="1"/>
    <col min="2" max="11" width="11.7109375" style="42" customWidth="1"/>
    <col min="12" max="12" width="3.28515625" style="42" customWidth="1"/>
    <col min="13" max="16384" width="9.140625" style="42"/>
  </cols>
  <sheetData>
    <row r="1" spans="1:29" ht="13.5" thickBot="1" x14ac:dyDescent="0.25"/>
    <row r="2" spans="1:29" ht="15.75" customHeight="1" x14ac:dyDescent="0.2">
      <c r="A2" s="485" t="s">
        <v>75</v>
      </c>
      <c r="B2" s="486"/>
      <c r="C2" s="486"/>
      <c r="D2" s="486"/>
      <c r="E2" s="486"/>
      <c r="F2" s="486"/>
      <c r="G2" s="486"/>
      <c r="H2" s="486"/>
      <c r="I2" s="486"/>
      <c r="J2" s="486"/>
      <c r="K2" s="487"/>
    </row>
    <row r="3" spans="1:29" ht="15.75" customHeight="1" x14ac:dyDescent="0.2">
      <c r="A3" s="488"/>
      <c r="B3" s="489"/>
      <c r="C3" s="489"/>
      <c r="D3" s="489"/>
      <c r="E3" s="489"/>
      <c r="F3" s="489"/>
      <c r="G3" s="489"/>
      <c r="H3" s="489"/>
      <c r="I3" s="489"/>
      <c r="J3" s="489"/>
      <c r="K3" s="490"/>
    </row>
    <row r="4" spans="1:29" ht="15.75" customHeight="1" x14ac:dyDescent="0.2">
      <c r="A4" s="44"/>
      <c r="B4" s="45"/>
      <c r="C4" s="45"/>
      <c r="D4" s="45"/>
      <c r="E4" s="45"/>
      <c r="F4" s="45"/>
      <c r="G4" s="45"/>
      <c r="H4" s="45"/>
      <c r="I4" s="45"/>
      <c r="J4" s="45"/>
      <c r="K4" s="46"/>
    </row>
    <row r="5" spans="1:29" ht="30" customHeight="1" x14ac:dyDescent="0.2">
      <c r="A5" s="491" t="s">
        <v>76</v>
      </c>
      <c r="B5" s="492"/>
      <c r="C5" s="492"/>
      <c r="D5" s="492"/>
      <c r="E5" s="492"/>
      <c r="F5" s="492"/>
      <c r="G5" s="492"/>
      <c r="H5" s="492"/>
      <c r="I5" s="492"/>
      <c r="J5" s="492"/>
      <c r="K5" s="493"/>
    </row>
    <row r="6" spans="1:29" ht="15.75" customHeight="1" x14ac:dyDescent="0.2">
      <c r="A6" s="491"/>
      <c r="B6" s="492"/>
      <c r="C6" s="492"/>
      <c r="D6" s="492"/>
      <c r="E6" s="492"/>
      <c r="F6" s="492"/>
      <c r="G6" s="492"/>
      <c r="H6" s="492"/>
      <c r="I6" s="492"/>
      <c r="J6" s="492"/>
      <c r="K6" s="493"/>
      <c r="L6" s="43"/>
    </row>
    <row r="7" spans="1:29" ht="14.25" x14ac:dyDescent="0.2">
      <c r="A7" s="47" t="s">
        <v>77</v>
      </c>
      <c r="B7" s="494"/>
      <c r="C7" s="494"/>
      <c r="D7" s="494"/>
      <c r="E7" s="494"/>
      <c r="F7" s="494"/>
      <c r="G7" s="494"/>
      <c r="H7" s="494"/>
      <c r="I7" s="494"/>
      <c r="J7" s="494"/>
      <c r="K7" s="494"/>
      <c r="L7" s="43"/>
    </row>
    <row r="8" spans="1:29" ht="15" thickBot="1" x14ac:dyDescent="0.25">
      <c r="A8" s="76"/>
      <c r="B8" s="48"/>
      <c r="C8" s="48"/>
      <c r="D8" s="48"/>
      <c r="E8" s="48"/>
      <c r="F8" s="48"/>
      <c r="G8" s="48"/>
      <c r="H8" s="48"/>
      <c r="I8" s="48"/>
      <c r="J8" s="48"/>
      <c r="K8" s="77"/>
      <c r="L8" s="43"/>
      <c r="M8" s="43"/>
      <c r="N8" s="43"/>
      <c r="O8" s="43"/>
      <c r="P8" s="43"/>
    </row>
    <row r="9" spans="1:29" ht="14.25" x14ac:dyDescent="0.2">
      <c r="A9" s="141" t="s">
        <v>84</v>
      </c>
      <c r="B9" s="495"/>
      <c r="C9" s="495"/>
      <c r="D9" s="495"/>
      <c r="E9" s="495"/>
      <c r="F9" s="495"/>
      <c r="G9" s="495"/>
      <c r="H9" s="495"/>
      <c r="I9" s="495"/>
      <c r="J9" s="495"/>
      <c r="K9" s="496"/>
      <c r="L9" s="43"/>
      <c r="M9" s="43"/>
      <c r="N9" s="43"/>
      <c r="O9" s="43"/>
      <c r="P9" s="43"/>
    </row>
    <row r="10" spans="1:29" ht="13.5" thickBot="1" x14ac:dyDescent="0.25">
      <c r="A10" s="142" t="s">
        <v>118</v>
      </c>
      <c r="B10" s="497"/>
      <c r="C10" s="497"/>
      <c r="D10" s="497"/>
      <c r="E10" s="497"/>
      <c r="F10" s="497"/>
      <c r="G10" s="497"/>
      <c r="H10" s="497"/>
      <c r="I10" s="497"/>
      <c r="J10" s="497"/>
      <c r="K10" s="498"/>
      <c r="L10" s="43"/>
      <c r="M10" s="43"/>
      <c r="N10" s="43"/>
      <c r="O10" s="43"/>
      <c r="P10" s="43"/>
    </row>
    <row r="11" spans="1:29" ht="15" thickBot="1" x14ac:dyDescent="0.25">
      <c r="A11" s="76"/>
      <c r="B11" s="48"/>
      <c r="C11" s="48"/>
      <c r="D11" s="48"/>
      <c r="E11" s="48"/>
      <c r="F11" s="48"/>
      <c r="G11" s="48"/>
      <c r="H11" s="48"/>
      <c r="I11" s="48"/>
      <c r="J11" s="48"/>
      <c r="K11" s="77"/>
      <c r="L11" s="43"/>
      <c r="M11" s="43"/>
      <c r="N11" s="43"/>
      <c r="O11" s="43"/>
      <c r="P11" s="43"/>
    </row>
    <row r="12" spans="1:29" s="51" customFormat="1" ht="39" customHeight="1" x14ac:dyDescent="0.2">
      <c r="A12" s="504" t="s">
        <v>78</v>
      </c>
      <c r="B12" s="507" t="s">
        <v>79</v>
      </c>
      <c r="C12" s="508"/>
      <c r="D12" s="507" t="s">
        <v>79</v>
      </c>
      <c r="E12" s="508"/>
      <c r="F12" s="507" t="s">
        <v>79</v>
      </c>
      <c r="G12" s="508"/>
      <c r="H12" s="507" t="s">
        <v>79</v>
      </c>
      <c r="I12" s="508"/>
      <c r="J12" s="509" t="s">
        <v>79</v>
      </c>
      <c r="K12" s="510"/>
      <c r="L12" s="50"/>
      <c r="M12" s="50"/>
      <c r="N12" s="50"/>
      <c r="O12" s="50"/>
      <c r="P12" s="50"/>
      <c r="Q12" s="50"/>
      <c r="R12" s="50"/>
      <c r="S12" s="50"/>
      <c r="T12" s="50"/>
      <c r="U12" s="50"/>
      <c r="V12" s="50"/>
    </row>
    <row r="13" spans="1:29" s="51" customFormat="1" ht="21" customHeight="1" x14ac:dyDescent="0.2">
      <c r="A13" s="505"/>
      <c r="B13" s="499" t="s">
        <v>80</v>
      </c>
      <c r="C13" s="500"/>
      <c r="D13" s="499" t="s">
        <v>80</v>
      </c>
      <c r="E13" s="500"/>
      <c r="F13" s="499" t="s">
        <v>80</v>
      </c>
      <c r="G13" s="500"/>
      <c r="H13" s="499" t="s">
        <v>80</v>
      </c>
      <c r="I13" s="501"/>
      <c r="J13" s="499" t="s">
        <v>80</v>
      </c>
      <c r="K13" s="502"/>
      <c r="L13" s="52"/>
      <c r="M13" s="503"/>
      <c r="N13" s="503"/>
      <c r="O13" s="503"/>
      <c r="P13" s="503"/>
      <c r="Q13" s="54"/>
      <c r="R13" s="54"/>
      <c r="S13" s="54"/>
      <c r="T13" s="54"/>
      <c r="U13" s="54"/>
      <c r="V13" s="54"/>
      <c r="W13" s="55"/>
      <c r="X13" s="55"/>
      <c r="Y13" s="55"/>
      <c r="Z13" s="55"/>
      <c r="AA13" s="55"/>
      <c r="AB13" s="55"/>
      <c r="AC13" s="55"/>
    </row>
    <row r="14" spans="1:29" s="51" customFormat="1" ht="60.75" customHeight="1" thickBot="1" x14ac:dyDescent="0.25">
      <c r="A14" s="506"/>
      <c r="B14" s="56" t="s">
        <v>81</v>
      </c>
      <c r="C14" s="56" t="s">
        <v>82</v>
      </c>
      <c r="D14" s="56" t="s">
        <v>81</v>
      </c>
      <c r="E14" s="56" t="s">
        <v>82</v>
      </c>
      <c r="F14" s="56" t="s">
        <v>81</v>
      </c>
      <c r="G14" s="56" t="s">
        <v>82</v>
      </c>
      <c r="H14" s="56" t="s">
        <v>81</v>
      </c>
      <c r="I14" s="57" t="s">
        <v>82</v>
      </c>
      <c r="J14" s="56" t="s">
        <v>81</v>
      </c>
      <c r="K14" s="58" t="s">
        <v>82</v>
      </c>
      <c r="L14" s="53"/>
      <c r="M14" s="53"/>
      <c r="N14" s="53"/>
      <c r="O14" s="53"/>
      <c r="P14" s="53"/>
      <c r="Q14" s="54"/>
      <c r="R14" s="54"/>
      <c r="S14" s="54"/>
      <c r="T14" s="54"/>
      <c r="U14" s="54"/>
      <c r="V14" s="54"/>
      <c r="W14" s="55"/>
      <c r="X14" s="55"/>
      <c r="Y14" s="55"/>
      <c r="Z14" s="55"/>
      <c r="AA14" s="55"/>
      <c r="AB14" s="55"/>
      <c r="AC14" s="55"/>
    </row>
    <row r="15" spans="1:29" s="63" customFormat="1" ht="9" customHeight="1" thickBot="1" x14ac:dyDescent="0.3">
      <c r="A15" s="208"/>
      <c r="B15" s="209"/>
      <c r="C15" s="210"/>
      <c r="D15" s="209"/>
      <c r="E15" s="210"/>
      <c r="F15" s="209"/>
      <c r="G15" s="210"/>
      <c r="H15" s="209"/>
      <c r="I15" s="210"/>
      <c r="J15" s="209"/>
      <c r="K15" s="211"/>
      <c r="L15" s="49"/>
      <c r="M15" s="49"/>
      <c r="N15" s="49"/>
      <c r="O15" s="49"/>
      <c r="P15" s="49"/>
      <c r="Q15" s="49"/>
      <c r="R15" s="49"/>
      <c r="S15" s="49"/>
      <c r="T15" s="49"/>
      <c r="U15" s="49"/>
      <c r="V15" s="49"/>
    </row>
    <row r="16" spans="1:29" ht="14.25" x14ac:dyDescent="0.2">
      <c r="A16" s="73" t="s">
        <v>104</v>
      </c>
      <c r="B16" s="60"/>
      <c r="C16" s="60" t="e">
        <f t="shared" ref="C16:C27" si="0">B16/$B$28</f>
        <v>#DIV/0!</v>
      </c>
      <c r="D16" s="60"/>
      <c r="E16" s="61" t="e">
        <f t="shared" ref="E16:E27" si="1">D16/$D$28</f>
        <v>#DIV/0!</v>
      </c>
      <c r="F16" s="60"/>
      <c r="G16" s="61" t="e">
        <f t="shared" ref="G16:G27" si="2">F16/$F$28</f>
        <v>#DIV/0!</v>
      </c>
      <c r="H16" s="60"/>
      <c r="I16" s="61" t="e">
        <f t="shared" ref="I16:I27" si="3">H16/$H$28</f>
        <v>#DIV/0!</v>
      </c>
      <c r="J16" s="60"/>
      <c r="K16" s="62" t="e">
        <f t="shared" ref="K16:K27" si="4">J16/$J$28</f>
        <v>#DIV/0!</v>
      </c>
      <c r="L16" s="48"/>
      <c r="M16" s="48"/>
      <c r="N16" s="48"/>
      <c r="O16" s="48"/>
      <c r="P16" s="48"/>
      <c r="Q16" s="49"/>
      <c r="R16" s="49"/>
      <c r="S16" s="49"/>
      <c r="T16" s="49"/>
      <c r="U16" s="49"/>
      <c r="V16" s="49"/>
      <c r="W16" s="63"/>
      <c r="X16" s="63"/>
      <c r="Y16" s="63"/>
      <c r="Z16" s="63"/>
      <c r="AA16" s="63"/>
      <c r="AB16" s="63"/>
      <c r="AC16" s="63"/>
    </row>
    <row r="17" spans="1:29" ht="14.25" x14ac:dyDescent="0.2">
      <c r="A17" s="64" t="s">
        <v>105</v>
      </c>
      <c r="B17" s="65"/>
      <c r="C17" s="66" t="e">
        <f t="shared" si="0"/>
        <v>#DIV/0!</v>
      </c>
      <c r="D17" s="65"/>
      <c r="E17" s="66" t="e">
        <f t="shared" si="1"/>
        <v>#DIV/0!</v>
      </c>
      <c r="F17" s="65"/>
      <c r="G17" s="66" t="e">
        <f t="shared" si="2"/>
        <v>#DIV/0!</v>
      </c>
      <c r="H17" s="65"/>
      <c r="I17" s="66" t="e">
        <f t="shared" si="3"/>
        <v>#DIV/0!</v>
      </c>
      <c r="J17" s="65"/>
      <c r="K17" s="67" t="e">
        <f t="shared" si="4"/>
        <v>#DIV/0!</v>
      </c>
      <c r="L17" s="48"/>
      <c r="M17" s="48"/>
      <c r="N17" s="48"/>
      <c r="O17" s="48"/>
      <c r="P17" s="48"/>
      <c r="Q17" s="49"/>
      <c r="R17" s="49"/>
      <c r="S17" s="49"/>
      <c r="T17" s="49"/>
      <c r="U17" s="49"/>
      <c r="V17" s="49"/>
      <c r="W17" s="63"/>
      <c r="X17" s="63"/>
      <c r="Y17" s="63"/>
      <c r="Z17" s="63"/>
      <c r="AA17" s="63"/>
      <c r="AB17" s="63"/>
      <c r="AC17" s="63"/>
    </row>
    <row r="18" spans="1:29" ht="14.25" x14ac:dyDescent="0.2">
      <c r="A18" s="68" t="s">
        <v>106</v>
      </c>
      <c r="B18" s="65"/>
      <c r="C18" s="66" t="e">
        <f t="shared" si="0"/>
        <v>#DIV/0!</v>
      </c>
      <c r="D18" s="65"/>
      <c r="E18" s="66" t="e">
        <f t="shared" si="1"/>
        <v>#DIV/0!</v>
      </c>
      <c r="F18" s="65"/>
      <c r="G18" s="66" t="e">
        <f t="shared" si="2"/>
        <v>#DIV/0!</v>
      </c>
      <c r="H18" s="65"/>
      <c r="I18" s="66" t="e">
        <f t="shared" si="3"/>
        <v>#DIV/0!</v>
      </c>
      <c r="J18" s="65"/>
      <c r="K18" s="67" t="e">
        <f t="shared" si="4"/>
        <v>#DIV/0!</v>
      </c>
      <c r="L18" s="48"/>
      <c r="M18" s="48"/>
      <c r="N18" s="48"/>
      <c r="O18" s="48"/>
      <c r="P18" s="48"/>
      <c r="Q18" s="49"/>
      <c r="R18" s="49"/>
      <c r="S18" s="49"/>
      <c r="T18" s="49"/>
      <c r="U18" s="49"/>
      <c r="V18" s="49"/>
      <c r="W18" s="63"/>
      <c r="X18" s="63"/>
      <c r="Y18" s="63"/>
      <c r="Z18" s="63"/>
      <c r="AA18" s="63"/>
      <c r="AB18" s="63"/>
      <c r="AC18" s="63"/>
    </row>
    <row r="19" spans="1:29" ht="14.25" x14ac:dyDescent="0.2">
      <c r="A19" s="68" t="s">
        <v>107</v>
      </c>
      <c r="B19" s="65"/>
      <c r="C19" s="66" t="e">
        <f t="shared" si="0"/>
        <v>#DIV/0!</v>
      </c>
      <c r="D19" s="65"/>
      <c r="E19" s="66" t="e">
        <f t="shared" si="1"/>
        <v>#DIV/0!</v>
      </c>
      <c r="F19" s="65"/>
      <c r="G19" s="66" t="e">
        <f t="shared" si="2"/>
        <v>#DIV/0!</v>
      </c>
      <c r="H19" s="65"/>
      <c r="I19" s="66" t="e">
        <f t="shared" si="3"/>
        <v>#DIV/0!</v>
      </c>
      <c r="J19" s="65"/>
      <c r="K19" s="67" t="e">
        <f t="shared" si="4"/>
        <v>#DIV/0!</v>
      </c>
      <c r="L19" s="48"/>
      <c r="M19" s="48"/>
      <c r="N19" s="48"/>
      <c r="O19" s="48"/>
      <c r="P19" s="48"/>
      <c r="Q19" s="49"/>
      <c r="R19" s="49"/>
      <c r="S19" s="49"/>
      <c r="T19" s="49"/>
      <c r="U19" s="49"/>
      <c r="V19" s="49"/>
      <c r="W19" s="63"/>
      <c r="X19" s="63"/>
      <c r="Y19" s="63"/>
      <c r="Z19" s="63"/>
      <c r="AA19" s="63"/>
      <c r="AB19" s="63"/>
      <c r="AC19" s="63"/>
    </row>
    <row r="20" spans="1:29" ht="14.25" x14ac:dyDescent="0.2">
      <c r="A20" s="68" t="s">
        <v>108</v>
      </c>
      <c r="B20" s="65"/>
      <c r="C20" s="66" t="e">
        <f t="shared" si="0"/>
        <v>#DIV/0!</v>
      </c>
      <c r="D20" s="65"/>
      <c r="E20" s="66" t="e">
        <f t="shared" si="1"/>
        <v>#DIV/0!</v>
      </c>
      <c r="F20" s="65"/>
      <c r="G20" s="66" t="e">
        <f t="shared" si="2"/>
        <v>#DIV/0!</v>
      </c>
      <c r="H20" s="65"/>
      <c r="I20" s="66" t="e">
        <f t="shared" si="3"/>
        <v>#DIV/0!</v>
      </c>
      <c r="J20" s="65"/>
      <c r="K20" s="67" t="e">
        <f t="shared" si="4"/>
        <v>#DIV/0!</v>
      </c>
      <c r="L20" s="48"/>
      <c r="M20" s="48"/>
      <c r="N20" s="48"/>
      <c r="O20" s="48"/>
      <c r="P20" s="48"/>
      <c r="Q20" s="49"/>
      <c r="R20" s="49"/>
      <c r="S20" s="49"/>
      <c r="T20" s="49"/>
      <c r="U20" s="49"/>
      <c r="V20" s="49"/>
      <c r="W20" s="63"/>
      <c r="X20" s="63"/>
      <c r="Y20" s="63"/>
      <c r="Z20" s="63"/>
      <c r="AA20" s="63"/>
      <c r="AB20" s="63"/>
      <c r="AC20" s="63"/>
    </row>
    <row r="21" spans="1:29" ht="14.25" x14ac:dyDescent="0.2">
      <c r="A21" s="68" t="s">
        <v>109</v>
      </c>
      <c r="B21" s="65"/>
      <c r="C21" s="66" t="e">
        <f t="shared" si="0"/>
        <v>#DIV/0!</v>
      </c>
      <c r="D21" s="65"/>
      <c r="E21" s="66" t="e">
        <f t="shared" si="1"/>
        <v>#DIV/0!</v>
      </c>
      <c r="F21" s="65"/>
      <c r="G21" s="66" t="e">
        <f t="shared" si="2"/>
        <v>#DIV/0!</v>
      </c>
      <c r="H21" s="65"/>
      <c r="I21" s="66" t="e">
        <f t="shared" si="3"/>
        <v>#DIV/0!</v>
      </c>
      <c r="J21" s="65"/>
      <c r="K21" s="67" t="e">
        <f t="shared" si="4"/>
        <v>#DIV/0!</v>
      </c>
      <c r="L21" s="48"/>
      <c r="M21" s="48"/>
      <c r="N21" s="48"/>
      <c r="O21" s="48"/>
      <c r="P21" s="48"/>
      <c r="Q21" s="49"/>
      <c r="R21" s="49"/>
      <c r="S21" s="49"/>
      <c r="T21" s="49"/>
      <c r="U21" s="49"/>
      <c r="V21" s="49"/>
      <c r="W21" s="63"/>
      <c r="X21" s="63"/>
      <c r="Y21" s="63"/>
      <c r="Z21" s="63"/>
      <c r="AA21" s="63"/>
      <c r="AB21" s="63"/>
      <c r="AC21" s="63"/>
    </row>
    <row r="22" spans="1:29" ht="14.25" x14ac:dyDescent="0.2">
      <c r="A22" s="68" t="s">
        <v>110</v>
      </c>
      <c r="B22" s="65"/>
      <c r="C22" s="66" t="e">
        <f t="shared" si="0"/>
        <v>#DIV/0!</v>
      </c>
      <c r="D22" s="65"/>
      <c r="E22" s="66" t="e">
        <f t="shared" si="1"/>
        <v>#DIV/0!</v>
      </c>
      <c r="F22" s="65"/>
      <c r="G22" s="66" t="e">
        <f t="shared" si="2"/>
        <v>#DIV/0!</v>
      </c>
      <c r="H22" s="65"/>
      <c r="I22" s="66" t="e">
        <f t="shared" si="3"/>
        <v>#DIV/0!</v>
      </c>
      <c r="J22" s="65"/>
      <c r="K22" s="67" t="e">
        <f t="shared" si="4"/>
        <v>#DIV/0!</v>
      </c>
      <c r="L22" s="48"/>
      <c r="M22" s="48"/>
      <c r="N22" s="48"/>
      <c r="O22" s="48"/>
      <c r="P22" s="48"/>
      <c r="Q22" s="49"/>
      <c r="R22" s="49"/>
      <c r="S22" s="49"/>
      <c r="T22" s="49"/>
      <c r="U22" s="49"/>
      <c r="V22" s="49"/>
      <c r="W22" s="63"/>
      <c r="X22" s="63"/>
      <c r="Y22" s="63"/>
      <c r="Z22" s="63"/>
      <c r="AA22" s="63"/>
      <c r="AB22" s="63"/>
      <c r="AC22" s="63"/>
    </row>
    <row r="23" spans="1:29" ht="14.25" x14ac:dyDescent="0.2">
      <c r="A23" s="68" t="s">
        <v>111</v>
      </c>
      <c r="B23" s="65"/>
      <c r="C23" s="66" t="e">
        <f t="shared" si="0"/>
        <v>#DIV/0!</v>
      </c>
      <c r="D23" s="65"/>
      <c r="E23" s="66" t="e">
        <f t="shared" si="1"/>
        <v>#DIV/0!</v>
      </c>
      <c r="F23" s="65"/>
      <c r="G23" s="66" t="e">
        <f t="shared" si="2"/>
        <v>#DIV/0!</v>
      </c>
      <c r="H23" s="65"/>
      <c r="I23" s="66" t="e">
        <f t="shared" si="3"/>
        <v>#DIV/0!</v>
      </c>
      <c r="J23" s="65"/>
      <c r="K23" s="67" t="e">
        <f t="shared" si="4"/>
        <v>#DIV/0!</v>
      </c>
      <c r="L23" s="48"/>
      <c r="M23" s="48"/>
      <c r="N23" s="48"/>
      <c r="O23" s="48"/>
      <c r="P23" s="48"/>
      <c r="Q23" s="49"/>
      <c r="R23" s="49"/>
      <c r="S23" s="49"/>
      <c r="T23" s="49"/>
      <c r="U23" s="49"/>
      <c r="V23" s="49"/>
      <c r="W23" s="63"/>
      <c r="X23" s="63"/>
      <c r="Y23" s="63"/>
      <c r="Z23" s="63"/>
      <c r="AA23" s="63"/>
      <c r="AB23" s="63"/>
      <c r="AC23" s="63"/>
    </row>
    <row r="24" spans="1:29" ht="14.25" x14ac:dyDescent="0.2">
      <c r="A24" s="68" t="s">
        <v>112</v>
      </c>
      <c r="B24" s="65"/>
      <c r="C24" s="66" t="e">
        <f t="shared" si="0"/>
        <v>#DIV/0!</v>
      </c>
      <c r="D24" s="65"/>
      <c r="E24" s="66" t="e">
        <f t="shared" si="1"/>
        <v>#DIV/0!</v>
      </c>
      <c r="F24" s="65"/>
      <c r="G24" s="66" t="e">
        <f t="shared" si="2"/>
        <v>#DIV/0!</v>
      </c>
      <c r="H24" s="65"/>
      <c r="I24" s="66" t="e">
        <f t="shared" si="3"/>
        <v>#DIV/0!</v>
      </c>
      <c r="J24" s="65"/>
      <c r="K24" s="67" t="e">
        <f t="shared" si="4"/>
        <v>#DIV/0!</v>
      </c>
      <c r="L24" s="48"/>
      <c r="M24" s="48"/>
      <c r="N24" s="48"/>
      <c r="O24" s="48"/>
      <c r="P24" s="48"/>
      <c r="Q24" s="49"/>
      <c r="R24" s="49"/>
      <c r="S24" s="49"/>
      <c r="T24" s="49"/>
      <c r="U24" s="49"/>
      <c r="V24" s="49"/>
      <c r="W24" s="63"/>
      <c r="X24" s="63"/>
      <c r="Y24" s="63"/>
      <c r="Z24" s="63"/>
      <c r="AA24" s="63"/>
      <c r="AB24" s="63"/>
      <c r="AC24" s="63"/>
    </row>
    <row r="25" spans="1:29" ht="14.25" x14ac:dyDescent="0.2">
      <c r="A25" s="68" t="s">
        <v>113</v>
      </c>
      <c r="B25" s="65"/>
      <c r="C25" s="66" t="e">
        <f t="shared" si="0"/>
        <v>#DIV/0!</v>
      </c>
      <c r="D25" s="65"/>
      <c r="E25" s="66" t="e">
        <f t="shared" si="1"/>
        <v>#DIV/0!</v>
      </c>
      <c r="F25" s="65"/>
      <c r="G25" s="66" t="e">
        <f t="shared" si="2"/>
        <v>#DIV/0!</v>
      </c>
      <c r="H25" s="65"/>
      <c r="I25" s="66" t="e">
        <f t="shared" si="3"/>
        <v>#DIV/0!</v>
      </c>
      <c r="J25" s="65"/>
      <c r="K25" s="67" t="e">
        <f t="shared" si="4"/>
        <v>#DIV/0!</v>
      </c>
      <c r="L25" s="48"/>
      <c r="M25" s="48"/>
      <c r="N25" s="48"/>
      <c r="O25" s="48"/>
      <c r="P25" s="48"/>
      <c r="Q25" s="49"/>
      <c r="R25" s="49"/>
      <c r="S25" s="49"/>
      <c r="T25" s="49"/>
      <c r="U25" s="49"/>
      <c r="V25" s="49"/>
      <c r="W25" s="63"/>
      <c r="X25" s="63"/>
      <c r="Y25" s="63"/>
      <c r="Z25" s="63"/>
      <c r="AA25" s="63"/>
      <c r="AB25" s="63"/>
      <c r="AC25" s="63"/>
    </row>
    <row r="26" spans="1:29" ht="14.25" x14ac:dyDescent="0.2">
      <c r="A26" s="68" t="s">
        <v>114</v>
      </c>
      <c r="B26" s="65"/>
      <c r="C26" s="66" t="e">
        <f t="shared" si="0"/>
        <v>#DIV/0!</v>
      </c>
      <c r="D26" s="65"/>
      <c r="E26" s="66" t="e">
        <f t="shared" si="1"/>
        <v>#DIV/0!</v>
      </c>
      <c r="F26" s="65"/>
      <c r="G26" s="66" t="e">
        <f t="shared" si="2"/>
        <v>#DIV/0!</v>
      </c>
      <c r="H26" s="65"/>
      <c r="I26" s="66" t="e">
        <f t="shared" si="3"/>
        <v>#DIV/0!</v>
      </c>
      <c r="J26" s="65"/>
      <c r="K26" s="67" t="e">
        <f t="shared" si="4"/>
        <v>#DIV/0!</v>
      </c>
      <c r="L26" s="48"/>
      <c r="M26" s="48"/>
      <c r="N26" s="48"/>
      <c r="O26" s="48"/>
      <c r="P26" s="48"/>
      <c r="Q26" s="49"/>
      <c r="R26" s="49"/>
      <c r="S26" s="49"/>
      <c r="T26" s="49"/>
      <c r="U26" s="49"/>
      <c r="V26" s="49"/>
      <c r="W26" s="63"/>
      <c r="X26" s="63"/>
      <c r="Y26" s="63"/>
      <c r="Z26" s="63"/>
      <c r="AA26" s="63"/>
      <c r="AB26" s="63"/>
      <c r="AC26" s="63"/>
    </row>
    <row r="27" spans="1:29" ht="14.25" x14ac:dyDescent="0.2">
      <c r="A27" s="68" t="s">
        <v>115</v>
      </c>
      <c r="B27" s="65"/>
      <c r="C27" s="66" t="e">
        <f t="shared" si="0"/>
        <v>#DIV/0!</v>
      </c>
      <c r="D27" s="65"/>
      <c r="E27" s="66" t="e">
        <f t="shared" si="1"/>
        <v>#DIV/0!</v>
      </c>
      <c r="F27" s="65"/>
      <c r="G27" s="66" t="e">
        <f t="shared" si="2"/>
        <v>#DIV/0!</v>
      </c>
      <c r="H27" s="65"/>
      <c r="I27" s="66" t="e">
        <f t="shared" si="3"/>
        <v>#DIV/0!</v>
      </c>
      <c r="J27" s="65"/>
      <c r="K27" s="67" t="e">
        <f t="shared" si="4"/>
        <v>#DIV/0!</v>
      </c>
      <c r="L27" s="48"/>
      <c r="M27" s="48"/>
      <c r="N27" s="48"/>
      <c r="O27" s="48"/>
      <c r="P27" s="48"/>
      <c r="Q27" s="49"/>
      <c r="R27" s="49"/>
      <c r="S27" s="49"/>
      <c r="T27" s="49"/>
      <c r="U27" s="49"/>
      <c r="V27" s="49"/>
      <c r="W27" s="63"/>
      <c r="X27" s="63"/>
      <c r="Y27" s="63"/>
      <c r="Z27" s="63"/>
      <c r="AA27" s="63"/>
      <c r="AB27" s="63"/>
      <c r="AC27" s="63"/>
    </row>
    <row r="28" spans="1:29" ht="22.5" customHeight="1" thickBot="1" x14ac:dyDescent="0.3">
      <c r="A28" s="69" t="s">
        <v>83</v>
      </c>
      <c r="B28" s="70">
        <f t="shared" ref="B28:K28" si="5">SUM(B16:B27)</f>
        <v>0</v>
      </c>
      <c r="C28" s="71" t="e">
        <f t="shared" si="5"/>
        <v>#DIV/0!</v>
      </c>
      <c r="D28" s="70">
        <f t="shared" si="5"/>
        <v>0</v>
      </c>
      <c r="E28" s="71" t="e">
        <f t="shared" si="5"/>
        <v>#DIV/0!</v>
      </c>
      <c r="F28" s="70">
        <f t="shared" si="5"/>
        <v>0</v>
      </c>
      <c r="G28" s="71" t="e">
        <f t="shared" si="5"/>
        <v>#DIV/0!</v>
      </c>
      <c r="H28" s="70">
        <f t="shared" si="5"/>
        <v>0</v>
      </c>
      <c r="I28" s="71" t="e">
        <f t="shared" si="5"/>
        <v>#DIV/0!</v>
      </c>
      <c r="J28" s="70">
        <f t="shared" si="5"/>
        <v>0</v>
      </c>
      <c r="K28" s="72" t="e">
        <f t="shared" si="5"/>
        <v>#DIV/0!</v>
      </c>
      <c r="L28" s="49"/>
      <c r="M28" s="49"/>
      <c r="N28" s="49"/>
      <c r="O28" s="49"/>
      <c r="P28" s="49"/>
      <c r="Q28" s="49"/>
      <c r="R28" s="49"/>
      <c r="S28" s="49"/>
      <c r="T28" s="49"/>
      <c r="U28" s="49"/>
      <c r="V28" s="49"/>
      <c r="W28" s="63"/>
      <c r="X28" s="63"/>
      <c r="Y28" s="63"/>
      <c r="Z28" s="63"/>
      <c r="AA28" s="63"/>
      <c r="AB28" s="63"/>
      <c r="AC28" s="63"/>
    </row>
    <row r="29" spans="1:29" ht="13.5" thickBot="1" x14ac:dyDescent="0.25">
      <c r="L29" s="49"/>
      <c r="M29" s="49"/>
      <c r="N29" s="49"/>
      <c r="O29" s="49"/>
      <c r="P29" s="49"/>
      <c r="Q29" s="49"/>
      <c r="R29" s="49"/>
      <c r="S29" s="49"/>
      <c r="T29" s="49"/>
      <c r="U29" s="49"/>
      <c r="V29" s="49"/>
      <c r="W29" s="63"/>
      <c r="X29" s="63"/>
      <c r="Y29" s="63"/>
      <c r="Z29" s="63"/>
      <c r="AA29" s="63"/>
      <c r="AB29" s="63"/>
      <c r="AC29" s="63"/>
    </row>
    <row r="30" spans="1:29" ht="14.25" x14ac:dyDescent="0.2">
      <c r="A30" s="73" t="s">
        <v>171</v>
      </c>
      <c r="B30" s="60"/>
      <c r="C30" s="61" t="e">
        <f t="shared" ref="C30:C41" si="6">B30/$B$42</f>
        <v>#DIV/0!</v>
      </c>
      <c r="D30" s="60"/>
      <c r="E30" s="61" t="e">
        <f t="shared" ref="E30:E41" si="7">D30/$D$42</f>
        <v>#DIV/0!</v>
      </c>
      <c r="F30" s="60"/>
      <c r="G30" s="61" t="e">
        <f t="shared" ref="G30:G41" si="8">F30/$F$42</f>
        <v>#DIV/0!</v>
      </c>
      <c r="H30" s="60"/>
      <c r="I30" s="61" t="e">
        <f t="shared" ref="I30:I41" si="9">H30/$H$42</f>
        <v>#DIV/0!</v>
      </c>
      <c r="J30" s="60"/>
      <c r="K30" s="62" t="e">
        <f t="shared" ref="K30:K41" si="10">J30/$J$42</f>
        <v>#DIV/0!</v>
      </c>
      <c r="L30" s="49"/>
      <c r="M30" s="49"/>
      <c r="N30" s="49"/>
      <c r="O30" s="49"/>
      <c r="P30" s="49"/>
      <c r="Q30" s="49"/>
      <c r="R30" s="49"/>
      <c r="S30" s="49"/>
      <c r="T30" s="49"/>
      <c r="U30" s="49"/>
      <c r="V30" s="49"/>
      <c r="W30" s="63"/>
      <c r="X30" s="63"/>
      <c r="Y30" s="63"/>
      <c r="Z30" s="63"/>
      <c r="AA30" s="63"/>
      <c r="AB30" s="63"/>
      <c r="AC30" s="63"/>
    </row>
    <row r="31" spans="1:29" ht="14.25" x14ac:dyDescent="0.2">
      <c r="A31" s="64" t="s">
        <v>172</v>
      </c>
      <c r="B31" s="65"/>
      <c r="C31" s="59" t="e">
        <f t="shared" si="6"/>
        <v>#DIV/0!</v>
      </c>
      <c r="D31" s="65"/>
      <c r="E31" s="66" t="e">
        <f t="shared" si="7"/>
        <v>#DIV/0!</v>
      </c>
      <c r="F31" s="65"/>
      <c r="G31" s="66" t="e">
        <f t="shared" si="8"/>
        <v>#DIV/0!</v>
      </c>
      <c r="H31" s="65"/>
      <c r="I31" s="66" t="e">
        <f t="shared" si="9"/>
        <v>#DIV/0!</v>
      </c>
      <c r="J31" s="65"/>
      <c r="K31" s="67" t="e">
        <f t="shared" si="10"/>
        <v>#DIV/0!</v>
      </c>
      <c r="L31" s="49"/>
      <c r="M31" s="49"/>
      <c r="N31" s="49"/>
      <c r="O31" s="49"/>
      <c r="P31" s="49"/>
      <c r="Q31" s="49"/>
      <c r="R31" s="49"/>
      <c r="S31" s="49"/>
      <c r="T31" s="49"/>
      <c r="U31" s="49"/>
      <c r="V31" s="49"/>
      <c r="W31" s="63"/>
      <c r="X31" s="63"/>
      <c r="Y31" s="63"/>
      <c r="Z31" s="63"/>
      <c r="AA31" s="63"/>
      <c r="AB31" s="63"/>
      <c r="AC31" s="63"/>
    </row>
    <row r="32" spans="1:29" ht="14.25" x14ac:dyDescent="0.2">
      <c r="A32" s="68" t="s">
        <v>173</v>
      </c>
      <c r="B32" s="65"/>
      <c r="C32" s="59" t="e">
        <f t="shared" si="6"/>
        <v>#DIV/0!</v>
      </c>
      <c r="D32" s="65"/>
      <c r="E32" s="66" t="e">
        <f t="shared" si="7"/>
        <v>#DIV/0!</v>
      </c>
      <c r="F32" s="65"/>
      <c r="G32" s="66" t="e">
        <f t="shared" si="8"/>
        <v>#DIV/0!</v>
      </c>
      <c r="H32" s="65"/>
      <c r="I32" s="66" t="e">
        <f t="shared" si="9"/>
        <v>#DIV/0!</v>
      </c>
      <c r="J32" s="65"/>
      <c r="K32" s="67" t="e">
        <f t="shared" si="10"/>
        <v>#DIV/0!</v>
      </c>
      <c r="L32" s="49"/>
      <c r="M32" s="49"/>
      <c r="N32" s="49"/>
      <c r="O32" s="49"/>
      <c r="P32" s="49"/>
      <c r="Q32" s="49"/>
      <c r="R32" s="49"/>
      <c r="S32" s="49"/>
      <c r="T32" s="49"/>
      <c r="U32" s="49"/>
      <c r="V32" s="49"/>
      <c r="W32" s="63"/>
      <c r="X32" s="63"/>
      <c r="Y32" s="63"/>
      <c r="Z32" s="63"/>
      <c r="AA32" s="63"/>
      <c r="AB32" s="63"/>
      <c r="AC32" s="63"/>
    </row>
    <row r="33" spans="1:29" ht="14.25" x14ac:dyDescent="0.2">
      <c r="A33" s="68" t="s">
        <v>174</v>
      </c>
      <c r="B33" s="65"/>
      <c r="C33" s="59" t="e">
        <f t="shared" si="6"/>
        <v>#DIV/0!</v>
      </c>
      <c r="D33" s="65"/>
      <c r="E33" s="66" t="e">
        <f t="shared" si="7"/>
        <v>#DIV/0!</v>
      </c>
      <c r="F33" s="65"/>
      <c r="G33" s="66" t="e">
        <f t="shared" si="8"/>
        <v>#DIV/0!</v>
      </c>
      <c r="H33" s="65"/>
      <c r="I33" s="66" t="e">
        <f t="shared" si="9"/>
        <v>#DIV/0!</v>
      </c>
      <c r="J33" s="65"/>
      <c r="K33" s="67" t="e">
        <f t="shared" si="10"/>
        <v>#DIV/0!</v>
      </c>
      <c r="L33" s="49"/>
      <c r="M33" s="49"/>
      <c r="N33" s="49"/>
      <c r="O33" s="49"/>
      <c r="P33" s="49"/>
      <c r="Q33" s="49"/>
      <c r="R33" s="49"/>
      <c r="S33" s="49"/>
      <c r="T33" s="49"/>
      <c r="U33" s="49"/>
      <c r="V33" s="49"/>
      <c r="W33" s="63"/>
      <c r="X33" s="63"/>
      <c r="Y33" s="63"/>
      <c r="Z33" s="63"/>
      <c r="AA33" s="63"/>
      <c r="AB33" s="63"/>
      <c r="AC33" s="63"/>
    </row>
    <row r="34" spans="1:29" ht="14.25" x14ac:dyDescent="0.2">
      <c r="A34" s="68" t="s">
        <v>175</v>
      </c>
      <c r="B34" s="65"/>
      <c r="C34" s="59" t="e">
        <f t="shared" si="6"/>
        <v>#DIV/0!</v>
      </c>
      <c r="D34" s="65"/>
      <c r="E34" s="66" t="e">
        <f t="shared" si="7"/>
        <v>#DIV/0!</v>
      </c>
      <c r="F34" s="65"/>
      <c r="G34" s="66" t="e">
        <f t="shared" si="8"/>
        <v>#DIV/0!</v>
      </c>
      <c r="H34" s="65"/>
      <c r="I34" s="66" t="e">
        <f t="shared" si="9"/>
        <v>#DIV/0!</v>
      </c>
      <c r="J34" s="65"/>
      <c r="K34" s="67" t="e">
        <f t="shared" si="10"/>
        <v>#DIV/0!</v>
      </c>
      <c r="L34" s="49"/>
      <c r="M34" s="49"/>
      <c r="N34" s="49"/>
      <c r="O34" s="49"/>
      <c r="P34" s="49"/>
      <c r="Q34" s="49"/>
      <c r="R34" s="49"/>
      <c r="S34" s="49"/>
      <c r="T34" s="49"/>
      <c r="U34" s="49"/>
      <c r="V34" s="49"/>
      <c r="W34" s="63"/>
      <c r="X34" s="63"/>
      <c r="Y34" s="63"/>
      <c r="Z34" s="63"/>
      <c r="AA34" s="63"/>
      <c r="AB34" s="63"/>
      <c r="AC34" s="63"/>
    </row>
    <row r="35" spans="1:29" ht="14.25" x14ac:dyDescent="0.2">
      <c r="A35" s="68" t="s">
        <v>176</v>
      </c>
      <c r="B35" s="65"/>
      <c r="C35" s="59" t="e">
        <f t="shared" si="6"/>
        <v>#DIV/0!</v>
      </c>
      <c r="D35" s="65"/>
      <c r="E35" s="66" t="e">
        <f t="shared" si="7"/>
        <v>#DIV/0!</v>
      </c>
      <c r="F35" s="65"/>
      <c r="G35" s="66" t="e">
        <f t="shared" si="8"/>
        <v>#DIV/0!</v>
      </c>
      <c r="H35" s="65"/>
      <c r="I35" s="66" t="e">
        <f t="shared" si="9"/>
        <v>#DIV/0!</v>
      </c>
      <c r="J35" s="65"/>
      <c r="K35" s="67" t="e">
        <f t="shared" si="10"/>
        <v>#DIV/0!</v>
      </c>
      <c r="L35" s="49"/>
      <c r="M35" s="49"/>
      <c r="N35" s="49"/>
      <c r="O35" s="49"/>
      <c r="P35" s="49"/>
      <c r="Q35" s="49"/>
      <c r="R35" s="49"/>
      <c r="S35" s="49"/>
      <c r="T35" s="49"/>
      <c r="U35" s="49"/>
      <c r="V35" s="49"/>
      <c r="W35" s="63"/>
      <c r="X35" s="63"/>
      <c r="Y35" s="63"/>
      <c r="Z35" s="63"/>
      <c r="AA35" s="63"/>
      <c r="AB35" s="63"/>
      <c r="AC35" s="63"/>
    </row>
    <row r="36" spans="1:29" ht="14.25" x14ac:dyDescent="0.2">
      <c r="A36" s="68" t="s">
        <v>177</v>
      </c>
      <c r="B36" s="65"/>
      <c r="C36" s="59" t="e">
        <f t="shared" si="6"/>
        <v>#DIV/0!</v>
      </c>
      <c r="D36" s="65"/>
      <c r="E36" s="66" t="e">
        <f t="shared" si="7"/>
        <v>#DIV/0!</v>
      </c>
      <c r="F36" s="65"/>
      <c r="G36" s="66" t="e">
        <f t="shared" si="8"/>
        <v>#DIV/0!</v>
      </c>
      <c r="H36" s="65"/>
      <c r="I36" s="66" t="e">
        <f t="shared" si="9"/>
        <v>#DIV/0!</v>
      </c>
      <c r="J36" s="65"/>
      <c r="K36" s="67" t="e">
        <f t="shared" si="10"/>
        <v>#DIV/0!</v>
      </c>
      <c r="L36" s="49"/>
      <c r="M36" s="49"/>
      <c r="N36" s="49"/>
      <c r="O36" s="49"/>
      <c r="P36" s="49"/>
      <c r="Q36" s="49"/>
      <c r="R36" s="49"/>
      <c r="S36" s="49"/>
      <c r="T36" s="49"/>
      <c r="U36" s="49"/>
      <c r="V36" s="49"/>
      <c r="W36" s="63"/>
      <c r="X36" s="63"/>
      <c r="Y36" s="63"/>
      <c r="Z36" s="63"/>
      <c r="AA36" s="63"/>
      <c r="AB36" s="63"/>
      <c r="AC36" s="63"/>
    </row>
    <row r="37" spans="1:29" ht="14.25" x14ac:dyDescent="0.2">
      <c r="A37" s="68" t="s">
        <v>178</v>
      </c>
      <c r="B37" s="65"/>
      <c r="C37" s="59" t="e">
        <f t="shared" si="6"/>
        <v>#DIV/0!</v>
      </c>
      <c r="D37" s="65"/>
      <c r="E37" s="66" t="e">
        <f t="shared" si="7"/>
        <v>#DIV/0!</v>
      </c>
      <c r="F37" s="65"/>
      <c r="G37" s="66" t="e">
        <f t="shared" si="8"/>
        <v>#DIV/0!</v>
      </c>
      <c r="H37" s="65"/>
      <c r="I37" s="66" t="e">
        <f t="shared" si="9"/>
        <v>#DIV/0!</v>
      </c>
      <c r="J37" s="65"/>
      <c r="K37" s="67" t="e">
        <f t="shared" si="10"/>
        <v>#DIV/0!</v>
      </c>
      <c r="L37" s="49"/>
      <c r="M37" s="49"/>
      <c r="N37" s="49"/>
      <c r="O37" s="49"/>
      <c r="P37" s="49"/>
      <c r="Q37" s="49"/>
      <c r="R37" s="49"/>
      <c r="S37" s="49"/>
      <c r="T37" s="49"/>
      <c r="U37" s="49"/>
      <c r="V37" s="49"/>
      <c r="W37" s="63"/>
      <c r="X37" s="63"/>
      <c r="Y37" s="63"/>
      <c r="Z37" s="63"/>
      <c r="AA37" s="63"/>
      <c r="AB37" s="63"/>
      <c r="AC37" s="63"/>
    </row>
    <row r="38" spans="1:29" ht="14.25" x14ac:dyDescent="0.2">
      <c r="A38" s="68" t="s">
        <v>179</v>
      </c>
      <c r="B38" s="65"/>
      <c r="C38" s="59" t="e">
        <f t="shared" si="6"/>
        <v>#DIV/0!</v>
      </c>
      <c r="D38" s="65"/>
      <c r="E38" s="66" t="e">
        <f t="shared" si="7"/>
        <v>#DIV/0!</v>
      </c>
      <c r="F38" s="65"/>
      <c r="G38" s="66" t="e">
        <f t="shared" si="8"/>
        <v>#DIV/0!</v>
      </c>
      <c r="H38" s="65"/>
      <c r="I38" s="66" t="e">
        <f t="shared" si="9"/>
        <v>#DIV/0!</v>
      </c>
      <c r="J38" s="65"/>
      <c r="K38" s="67" t="e">
        <f t="shared" si="10"/>
        <v>#DIV/0!</v>
      </c>
      <c r="L38" s="49"/>
      <c r="M38" s="49"/>
      <c r="N38" s="49"/>
      <c r="O38" s="49"/>
      <c r="P38" s="49"/>
      <c r="Q38" s="49"/>
      <c r="R38" s="49"/>
      <c r="S38" s="49"/>
      <c r="T38" s="49"/>
      <c r="U38" s="49"/>
      <c r="V38" s="49"/>
      <c r="W38" s="63"/>
      <c r="X38" s="63"/>
      <c r="Y38" s="63"/>
      <c r="Z38" s="63"/>
      <c r="AA38" s="63"/>
      <c r="AB38" s="63"/>
      <c r="AC38" s="63"/>
    </row>
    <row r="39" spans="1:29" ht="14.25" x14ac:dyDescent="0.2">
      <c r="A39" s="68" t="s">
        <v>180</v>
      </c>
      <c r="B39" s="65"/>
      <c r="C39" s="59" t="e">
        <f t="shared" si="6"/>
        <v>#DIV/0!</v>
      </c>
      <c r="D39" s="65"/>
      <c r="E39" s="66" t="e">
        <f t="shared" si="7"/>
        <v>#DIV/0!</v>
      </c>
      <c r="F39" s="65"/>
      <c r="G39" s="66" t="e">
        <f t="shared" si="8"/>
        <v>#DIV/0!</v>
      </c>
      <c r="H39" s="65"/>
      <c r="I39" s="66" t="e">
        <f t="shared" si="9"/>
        <v>#DIV/0!</v>
      </c>
      <c r="J39" s="65"/>
      <c r="K39" s="67" t="e">
        <f t="shared" si="10"/>
        <v>#DIV/0!</v>
      </c>
      <c r="L39" s="49"/>
      <c r="M39" s="49"/>
      <c r="N39" s="49"/>
      <c r="O39" s="49"/>
      <c r="P39" s="49"/>
      <c r="Q39" s="49"/>
      <c r="R39" s="49"/>
      <c r="S39" s="49"/>
      <c r="T39" s="49"/>
      <c r="U39" s="49"/>
      <c r="V39" s="49"/>
      <c r="W39" s="63"/>
      <c r="X39" s="63"/>
      <c r="Y39" s="63"/>
      <c r="Z39" s="63"/>
      <c r="AA39" s="63"/>
      <c r="AB39" s="63"/>
      <c r="AC39" s="63"/>
    </row>
    <row r="40" spans="1:29" ht="14.25" x14ac:dyDescent="0.2">
      <c r="A40" s="68" t="s">
        <v>181</v>
      </c>
      <c r="B40" s="65"/>
      <c r="C40" s="59" t="e">
        <f t="shared" si="6"/>
        <v>#DIV/0!</v>
      </c>
      <c r="D40" s="65"/>
      <c r="E40" s="66" t="e">
        <f t="shared" si="7"/>
        <v>#DIV/0!</v>
      </c>
      <c r="F40" s="65"/>
      <c r="G40" s="66" t="e">
        <f t="shared" si="8"/>
        <v>#DIV/0!</v>
      </c>
      <c r="H40" s="65"/>
      <c r="I40" s="66" t="e">
        <f t="shared" si="9"/>
        <v>#DIV/0!</v>
      </c>
      <c r="J40" s="65"/>
      <c r="K40" s="67" t="e">
        <f t="shared" si="10"/>
        <v>#DIV/0!</v>
      </c>
      <c r="L40" s="49"/>
      <c r="M40" s="49"/>
      <c r="N40" s="49"/>
      <c r="O40" s="49"/>
      <c r="P40" s="49"/>
      <c r="Q40" s="49"/>
      <c r="R40" s="49"/>
      <c r="S40" s="49"/>
      <c r="T40" s="49"/>
      <c r="U40" s="49"/>
      <c r="V40" s="49"/>
      <c r="W40" s="63"/>
      <c r="X40" s="63"/>
      <c r="Y40" s="63"/>
      <c r="Z40" s="63"/>
      <c r="AA40" s="63"/>
      <c r="AB40" s="63"/>
      <c r="AC40" s="63"/>
    </row>
    <row r="41" spans="1:29" ht="14.25" x14ac:dyDescent="0.2">
      <c r="A41" s="68" t="s">
        <v>182</v>
      </c>
      <c r="B41" s="65"/>
      <c r="C41" s="59" t="e">
        <f t="shared" si="6"/>
        <v>#DIV/0!</v>
      </c>
      <c r="D41" s="65"/>
      <c r="E41" s="66" t="e">
        <f t="shared" si="7"/>
        <v>#DIV/0!</v>
      </c>
      <c r="F41" s="65"/>
      <c r="G41" s="66" t="e">
        <f t="shared" si="8"/>
        <v>#DIV/0!</v>
      </c>
      <c r="H41" s="65"/>
      <c r="I41" s="66" t="e">
        <f t="shared" si="9"/>
        <v>#DIV/0!</v>
      </c>
      <c r="J41" s="65"/>
      <c r="K41" s="67" t="e">
        <f t="shared" si="10"/>
        <v>#DIV/0!</v>
      </c>
      <c r="L41" s="49"/>
      <c r="M41" s="49"/>
      <c r="N41" s="49"/>
      <c r="O41" s="49"/>
      <c r="P41" s="49"/>
      <c r="Q41" s="49"/>
      <c r="R41" s="49"/>
      <c r="S41" s="49"/>
      <c r="T41" s="49"/>
      <c r="U41" s="49"/>
      <c r="V41" s="49"/>
      <c r="W41" s="63"/>
      <c r="X41" s="63"/>
      <c r="Y41" s="63"/>
      <c r="Z41" s="63"/>
      <c r="AA41" s="63"/>
      <c r="AB41" s="63"/>
      <c r="AC41" s="63"/>
    </row>
    <row r="42" spans="1:29" ht="16.5" thickBot="1" x14ac:dyDescent="0.3">
      <c r="A42" s="69" t="s">
        <v>83</v>
      </c>
      <c r="B42" s="70">
        <f t="shared" ref="B42:K42" si="11">SUM(B30:B41)</f>
        <v>0</v>
      </c>
      <c r="C42" s="74" t="e">
        <f t="shared" si="11"/>
        <v>#DIV/0!</v>
      </c>
      <c r="D42" s="70">
        <f t="shared" si="11"/>
        <v>0</v>
      </c>
      <c r="E42" s="71" t="e">
        <f t="shared" si="11"/>
        <v>#DIV/0!</v>
      </c>
      <c r="F42" s="70">
        <f t="shared" si="11"/>
        <v>0</v>
      </c>
      <c r="G42" s="71" t="e">
        <f t="shared" si="11"/>
        <v>#DIV/0!</v>
      </c>
      <c r="H42" s="70">
        <f t="shared" si="11"/>
        <v>0</v>
      </c>
      <c r="I42" s="71" t="e">
        <f t="shared" si="11"/>
        <v>#DIV/0!</v>
      </c>
      <c r="J42" s="70">
        <f t="shared" si="11"/>
        <v>0</v>
      </c>
      <c r="K42" s="72" t="e">
        <f t="shared" si="11"/>
        <v>#DIV/0!</v>
      </c>
      <c r="L42" s="49"/>
      <c r="M42" s="49"/>
      <c r="N42" s="49"/>
      <c r="O42" s="49"/>
      <c r="P42" s="49"/>
      <c r="Q42" s="49"/>
      <c r="R42" s="49"/>
      <c r="S42" s="49"/>
      <c r="T42" s="49"/>
      <c r="U42" s="49"/>
      <c r="V42" s="49"/>
      <c r="W42" s="63"/>
      <c r="X42" s="63"/>
      <c r="Y42" s="63"/>
      <c r="Z42" s="63"/>
      <c r="AA42" s="63"/>
      <c r="AB42" s="63"/>
      <c r="AC42" s="63"/>
    </row>
    <row r="43" spans="1:29" ht="13.5" thickBot="1" x14ac:dyDescent="0.25">
      <c r="L43" s="49"/>
      <c r="M43" s="49"/>
      <c r="N43" s="49"/>
      <c r="O43" s="49"/>
      <c r="P43" s="49"/>
      <c r="Q43" s="49"/>
      <c r="R43" s="49"/>
      <c r="S43" s="49"/>
      <c r="T43" s="49"/>
      <c r="U43" s="49"/>
      <c r="V43" s="49"/>
      <c r="W43" s="63"/>
      <c r="X43" s="63"/>
      <c r="Y43" s="63"/>
      <c r="Z43" s="63"/>
      <c r="AA43" s="63"/>
      <c r="AB43" s="63"/>
      <c r="AC43" s="63"/>
    </row>
    <row r="44" spans="1:29" ht="14.25" x14ac:dyDescent="0.2">
      <c r="A44" s="73" t="s">
        <v>215</v>
      </c>
      <c r="B44" s="60"/>
      <c r="C44" s="61" t="e">
        <f t="shared" ref="C44:C55" si="12">B44/$B$42</f>
        <v>#DIV/0!</v>
      </c>
      <c r="D44" s="60"/>
      <c r="E44" s="61" t="e">
        <f t="shared" ref="E44:E55" si="13">D44/$D$42</f>
        <v>#DIV/0!</v>
      </c>
      <c r="F44" s="60"/>
      <c r="G44" s="61" t="e">
        <f t="shared" ref="G44:G55" si="14">F44/$F$42</f>
        <v>#DIV/0!</v>
      </c>
      <c r="H44" s="60"/>
      <c r="I44" s="61" t="e">
        <f t="shared" ref="I44:I55" si="15">H44/$H$42</f>
        <v>#DIV/0!</v>
      </c>
      <c r="J44" s="60"/>
      <c r="K44" s="62" t="e">
        <f t="shared" ref="K44:K55" si="16">J44/$J$42</f>
        <v>#DIV/0!</v>
      </c>
      <c r="L44" s="63"/>
      <c r="M44" s="63"/>
      <c r="N44" s="63"/>
      <c r="O44" s="63"/>
      <c r="P44" s="63"/>
      <c r="Q44" s="63"/>
      <c r="R44" s="63"/>
      <c r="S44" s="63"/>
      <c r="T44" s="63"/>
      <c r="U44" s="63"/>
      <c r="V44" s="63"/>
      <c r="W44" s="63"/>
      <c r="X44" s="63"/>
      <c r="Y44" s="63"/>
      <c r="Z44" s="63"/>
      <c r="AA44" s="63"/>
      <c r="AB44" s="63"/>
      <c r="AC44" s="63"/>
    </row>
    <row r="45" spans="1:29" ht="14.25" x14ac:dyDescent="0.2">
      <c r="A45" s="64" t="s">
        <v>216</v>
      </c>
      <c r="B45" s="65"/>
      <c r="C45" s="59" t="e">
        <f t="shared" si="12"/>
        <v>#DIV/0!</v>
      </c>
      <c r="D45" s="65"/>
      <c r="E45" s="66" t="e">
        <f t="shared" si="13"/>
        <v>#DIV/0!</v>
      </c>
      <c r="F45" s="65"/>
      <c r="G45" s="66" t="e">
        <f t="shared" si="14"/>
        <v>#DIV/0!</v>
      </c>
      <c r="H45" s="65"/>
      <c r="I45" s="66" t="e">
        <f t="shared" si="15"/>
        <v>#DIV/0!</v>
      </c>
      <c r="J45" s="65"/>
      <c r="K45" s="67" t="e">
        <f t="shared" si="16"/>
        <v>#DIV/0!</v>
      </c>
      <c r="L45" s="63"/>
      <c r="M45" s="63"/>
      <c r="N45" s="63"/>
      <c r="O45" s="63"/>
      <c r="P45" s="63"/>
      <c r="Q45" s="63"/>
      <c r="R45" s="63"/>
      <c r="S45" s="63"/>
      <c r="T45" s="63"/>
      <c r="U45" s="63"/>
      <c r="V45" s="63"/>
      <c r="W45" s="63"/>
      <c r="X45" s="63"/>
      <c r="Y45" s="63"/>
      <c r="Z45" s="63"/>
      <c r="AA45" s="63"/>
      <c r="AB45" s="63"/>
      <c r="AC45" s="63"/>
    </row>
    <row r="46" spans="1:29" ht="14.25" x14ac:dyDescent="0.2">
      <c r="A46" s="68" t="s">
        <v>217</v>
      </c>
      <c r="B46" s="65"/>
      <c r="C46" s="59" t="e">
        <f t="shared" si="12"/>
        <v>#DIV/0!</v>
      </c>
      <c r="D46" s="65"/>
      <c r="E46" s="66" t="e">
        <f t="shared" si="13"/>
        <v>#DIV/0!</v>
      </c>
      <c r="F46" s="65"/>
      <c r="G46" s="66" t="e">
        <f t="shared" si="14"/>
        <v>#DIV/0!</v>
      </c>
      <c r="H46" s="65"/>
      <c r="I46" s="66" t="e">
        <f t="shared" si="15"/>
        <v>#DIV/0!</v>
      </c>
      <c r="J46" s="65"/>
      <c r="K46" s="67" t="e">
        <f t="shared" si="16"/>
        <v>#DIV/0!</v>
      </c>
      <c r="L46" s="63"/>
      <c r="M46" s="63"/>
      <c r="N46" s="63"/>
      <c r="O46" s="63"/>
      <c r="P46" s="63"/>
      <c r="Q46" s="63"/>
      <c r="R46" s="63"/>
      <c r="S46" s="63"/>
      <c r="T46" s="63"/>
      <c r="U46" s="63"/>
      <c r="V46" s="63"/>
      <c r="W46" s="63"/>
      <c r="X46" s="63"/>
      <c r="Y46" s="63"/>
      <c r="Z46" s="63"/>
      <c r="AA46" s="63"/>
      <c r="AB46" s="63"/>
      <c r="AC46" s="63"/>
    </row>
    <row r="47" spans="1:29" ht="14.25" x14ac:dyDescent="0.2">
      <c r="A47" s="68" t="s">
        <v>218</v>
      </c>
      <c r="B47" s="65"/>
      <c r="C47" s="59" t="e">
        <f t="shared" si="12"/>
        <v>#DIV/0!</v>
      </c>
      <c r="D47" s="65"/>
      <c r="E47" s="66" t="e">
        <f t="shared" si="13"/>
        <v>#DIV/0!</v>
      </c>
      <c r="F47" s="65"/>
      <c r="G47" s="66" t="e">
        <f t="shared" si="14"/>
        <v>#DIV/0!</v>
      </c>
      <c r="H47" s="65"/>
      <c r="I47" s="66" t="e">
        <f t="shared" si="15"/>
        <v>#DIV/0!</v>
      </c>
      <c r="J47" s="65"/>
      <c r="K47" s="67" t="e">
        <f t="shared" si="16"/>
        <v>#DIV/0!</v>
      </c>
    </row>
    <row r="48" spans="1:29" ht="14.25" x14ac:dyDescent="0.2">
      <c r="A48" s="68" t="s">
        <v>219</v>
      </c>
      <c r="B48" s="65"/>
      <c r="C48" s="59" t="e">
        <f t="shared" si="12"/>
        <v>#DIV/0!</v>
      </c>
      <c r="D48" s="65"/>
      <c r="E48" s="66" t="e">
        <f t="shared" si="13"/>
        <v>#DIV/0!</v>
      </c>
      <c r="F48" s="65"/>
      <c r="G48" s="66" t="e">
        <f t="shared" si="14"/>
        <v>#DIV/0!</v>
      </c>
      <c r="H48" s="65"/>
      <c r="I48" s="66" t="e">
        <f t="shared" si="15"/>
        <v>#DIV/0!</v>
      </c>
      <c r="J48" s="65"/>
      <c r="K48" s="67" t="e">
        <f t="shared" si="16"/>
        <v>#DIV/0!</v>
      </c>
    </row>
    <row r="49" spans="1:11" ht="14.25" x14ac:dyDescent="0.2">
      <c r="A49" s="68" t="s">
        <v>220</v>
      </c>
      <c r="B49" s="65"/>
      <c r="C49" s="59" t="e">
        <f t="shared" si="12"/>
        <v>#DIV/0!</v>
      </c>
      <c r="D49" s="65"/>
      <c r="E49" s="66" t="e">
        <f t="shared" si="13"/>
        <v>#DIV/0!</v>
      </c>
      <c r="F49" s="65"/>
      <c r="G49" s="66" t="e">
        <f t="shared" si="14"/>
        <v>#DIV/0!</v>
      </c>
      <c r="H49" s="65"/>
      <c r="I49" s="66" t="e">
        <f t="shared" si="15"/>
        <v>#DIV/0!</v>
      </c>
      <c r="J49" s="65"/>
      <c r="K49" s="67" t="e">
        <f t="shared" si="16"/>
        <v>#DIV/0!</v>
      </c>
    </row>
    <row r="50" spans="1:11" ht="14.25" x14ac:dyDescent="0.2">
      <c r="A50" s="68" t="s">
        <v>221</v>
      </c>
      <c r="B50" s="65"/>
      <c r="C50" s="59" t="e">
        <f t="shared" si="12"/>
        <v>#DIV/0!</v>
      </c>
      <c r="D50" s="65"/>
      <c r="E50" s="66" t="e">
        <f t="shared" si="13"/>
        <v>#DIV/0!</v>
      </c>
      <c r="F50" s="65"/>
      <c r="G50" s="66" t="e">
        <f t="shared" si="14"/>
        <v>#DIV/0!</v>
      </c>
      <c r="H50" s="65"/>
      <c r="I50" s="66" t="e">
        <f t="shared" si="15"/>
        <v>#DIV/0!</v>
      </c>
      <c r="J50" s="65"/>
      <c r="K50" s="67" t="e">
        <f t="shared" si="16"/>
        <v>#DIV/0!</v>
      </c>
    </row>
    <row r="51" spans="1:11" ht="14.25" x14ac:dyDescent="0.2">
      <c r="A51" s="68" t="s">
        <v>222</v>
      </c>
      <c r="B51" s="65"/>
      <c r="C51" s="59" t="e">
        <f t="shared" si="12"/>
        <v>#DIV/0!</v>
      </c>
      <c r="D51" s="65"/>
      <c r="E51" s="66" t="e">
        <f t="shared" si="13"/>
        <v>#DIV/0!</v>
      </c>
      <c r="F51" s="65"/>
      <c r="G51" s="66" t="e">
        <f t="shared" si="14"/>
        <v>#DIV/0!</v>
      </c>
      <c r="H51" s="65"/>
      <c r="I51" s="66" t="e">
        <f t="shared" si="15"/>
        <v>#DIV/0!</v>
      </c>
      <c r="J51" s="65"/>
      <c r="K51" s="67" t="e">
        <f t="shared" si="16"/>
        <v>#DIV/0!</v>
      </c>
    </row>
    <row r="52" spans="1:11" ht="14.25" x14ac:dyDescent="0.2">
      <c r="A52" s="68" t="s">
        <v>223</v>
      </c>
      <c r="B52" s="65"/>
      <c r="C52" s="59" t="e">
        <f t="shared" si="12"/>
        <v>#DIV/0!</v>
      </c>
      <c r="D52" s="65"/>
      <c r="E52" s="66" t="e">
        <f t="shared" si="13"/>
        <v>#DIV/0!</v>
      </c>
      <c r="F52" s="65"/>
      <c r="G52" s="66" t="e">
        <f t="shared" si="14"/>
        <v>#DIV/0!</v>
      </c>
      <c r="H52" s="65"/>
      <c r="I52" s="66" t="e">
        <f t="shared" si="15"/>
        <v>#DIV/0!</v>
      </c>
      <c r="J52" s="65"/>
      <c r="K52" s="67" t="e">
        <f t="shared" si="16"/>
        <v>#DIV/0!</v>
      </c>
    </row>
    <row r="53" spans="1:11" ht="14.25" x14ac:dyDescent="0.2">
      <c r="A53" s="68" t="s">
        <v>224</v>
      </c>
      <c r="B53" s="65"/>
      <c r="C53" s="59" t="e">
        <f t="shared" si="12"/>
        <v>#DIV/0!</v>
      </c>
      <c r="D53" s="65"/>
      <c r="E53" s="66" t="e">
        <f t="shared" si="13"/>
        <v>#DIV/0!</v>
      </c>
      <c r="F53" s="65"/>
      <c r="G53" s="66" t="e">
        <f t="shared" si="14"/>
        <v>#DIV/0!</v>
      </c>
      <c r="H53" s="65"/>
      <c r="I53" s="66" t="e">
        <f t="shared" si="15"/>
        <v>#DIV/0!</v>
      </c>
      <c r="J53" s="65"/>
      <c r="K53" s="67" t="e">
        <f t="shared" si="16"/>
        <v>#DIV/0!</v>
      </c>
    </row>
    <row r="54" spans="1:11" ht="14.25" x14ac:dyDescent="0.2">
      <c r="A54" s="68" t="s">
        <v>225</v>
      </c>
      <c r="B54" s="65"/>
      <c r="C54" s="59" t="e">
        <f t="shared" si="12"/>
        <v>#DIV/0!</v>
      </c>
      <c r="D54" s="65"/>
      <c r="E54" s="66" t="e">
        <f t="shared" si="13"/>
        <v>#DIV/0!</v>
      </c>
      <c r="F54" s="65"/>
      <c r="G54" s="66" t="e">
        <f t="shared" si="14"/>
        <v>#DIV/0!</v>
      </c>
      <c r="H54" s="65"/>
      <c r="I54" s="66" t="e">
        <f t="shared" si="15"/>
        <v>#DIV/0!</v>
      </c>
      <c r="J54" s="65"/>
      <c r="K54" s="67" t="e">
        <f t="shared" si="16"/>
        <v>#DIV/0!</v>
      </c>
    </row>
    <row r="55" spans="1:11" ht="14.25" x14ac:dyDescent="0.2">
      <c r="A55" s="68" t="s">
        <v>226</v>
      </c>
      <c r="B55" s="65"/>
      <c r="C55" s="59" t="e">
        <f t="shared" si="12"/>
        <v>#DIV/0!</v>
      </c>
      <c r="D55" s="65"/>
      <c r="E55" s="66" t="e">
        <f t="shared" si="13"/>
        <v>#DIV/0!</v>
      </c>
      <c r="F55" s="65"/>
      <c r="G55" s="66" t="e">
        <f t="shared" si="14"/>
        <v>#DIV/0!</v>
      </c>
      <c r="H55" s="65"/>
      <c r="I55" s="66" t="e">
        <f t="shared" si="15"/>
        <v>#DIV/0!</v>
      </c>
      <c r="J55" s="65"/>
      <c r="K55" s="67" t="e">
        <f t="shared" si="16"/>
        <v>#DIV/0!</v>
      </c>
    </row>
    <row r="56" spans="1:11" ht="16.5" thickBot="1" x14ac:dyDescent="0.3">
      <c r="A56" s="69" t="s">
        <v>83</v>
      </c>
      <c r="B56" s="70">
        <f t="shared" ref="B56:K56" si="17">SUM(B44:B55)</f>
        <v>0</v>
      </c>
      <c r="C56" s="74" t="e">
        <f t="shared" si="17"/>
        <v>#DIV/0!</v>
      </c>
      <c r="D56" s="70">
        <f t="shared" si="17"/>
        <v>0</v>
      </c>
      <c r="E56" s="71" t="e">
        <f t="shared" si="17"/>
        <v>#DIV/0!</v>
      </c>
      <c r="F56" s="70">
        <f t="shared" si="17"/>
        <v>0</v>
      </c>
      <c r="G56" s="71" t="e">
        <f t="shared" si="17"/>
        <v>#DIV/0!</v>
      </c>
      <c r="H56" s="70">
        <f t="shared" si="17"/>
        <v>0</v>
      </c>
      <c r="I56" s="71" t="e">
        <f t="shared" si="17"/>
        <v>#DIV/0!</v>
      </c>
      <c r="J56" s="70">
        <f t="shared" si="17"/>
        <v>0</v>
      </c>
      <c r="K56" s="72" t="e">
        <f t="shared" si="17"/>
        <v>#DIV/0!</v>
      </c>
    </row>
  </sheetData>
  <mergeCells count="31">
    <mergeCell ref="J13:K13"/>
    <mergeCell ref="M13:N13"/>
    <mergeCell ref="O13:P13"/>
    <mergeCell ref="A12:A14"/>
    <mergeCell ref="B12:C12"/>
    <mergeCell ref="D12:E12"/>
    <mergeCell ref="F12:G12"/>
    <mergeCell ref="H12:I12"/>
    <mergeCell ref="J12:K12"/>
    <mergeCell ref="B13:C13"/>
    <mergeCell ref="D13:E13"/>
    <mergeCell ref="F13:G13"/>
    <mergeCell ref="H13:I13"/>
    <mergeCell ref="B9:C9"/>
    <mergeCell ref="D9:E9"/>
    <mergeCell ref="F9:G9"/>
    <mergeCell ref="H9:I9"/>
    <mergeCell ref="J9:K9"/>
    <mergeCell ref="B10:C10"/>
    <mergeCell ref="D10:E10"/>
    <mergeCell ref="F10:G10"/>
    <mergeCell ref="H10:I10"/>
    <mergeCell ref="J10:K10"/>
    <mergeCell ref="A2:K3"/>
    <mergeCell ref="A5:K5"/>
    <mergeCell ref="A6:K6"/>
    <mergeCell ref="B7:C7"/>
    <mergeCell ref="D7:E7"/>
    <mergeCell ref="F7:G7"/>
    <mergeCell ref="H7:I7"/>
    <mergeCell ref="J7:K7"/>
  </mergeCells>
  <conditionalFormatting sqref="C17:C28 C30:C42 C15">
    <cfRule type="expression" dxfId="9" priority="11" stopIfTrue="1">
      <formula>ISERR($C15)=TRUE</formula>
    </cfRule>
  </conditionalFormatting>
  <conditionalFormatting sqref="E30:E42 E15:E28">
    <cfRule type="expression" dxfId="8" priority="12" stopIfTrue="1">
      <formula>ISERR($E15)=TRUE</formula>
    </cfRule>
  </conditionalFormatting>
  <conditionalFormatting sqref="G30:G42 G15:G28">
    <cfRule type="expression" dxfId="7" priority="13" stopIfTrue="1">
      <formula>ISERR($G15)=TRUE</formula>
    </cfRule>
  </conditionalFormatting>
  <conditionalFormatting sqref="I30:I42 I15:I28">
    <cfRule type="expression" dxfId="6" priority="14" stopIfTrue="1">
      <formula>ISERR($I15)=TRUE</formula>
    </cfRule>
  </conditionalFormatting>
  <conditionalFormatting sqref="K30:K42 K15:K28">
    <cfRule type="expression" dxfId="5" priority="15" stopIfTrue="1">
      <formula>ISERR($K15)=TRUE</formula>
    </cfRule>
  </conditionalFormatting>
  <conditionalFormatting sqref="C44:C56">
    <cfRule type="expression" dxfId="4" priority="1" stopIfTrue="1">
      <formula>ISERR($C44)=TRUE</formula>
    </cfRule>
  </conditionalFormatting>
  <conditionalFormatting sqref="E44:E56">
    <cfRule type="expression" dxfId="3" priority="2" stopIfTrue="1">
      <formula>ISERR($E44)=TRUE</formula>
    </cfRule>
  </conditionalFormatting>
  <conditionalFormatting sqref="G44:G56">
    <cfRule type="expression" dxfId="2" priority="3" stopIfTrue="1">
      <formula>ISERR($G44)=TRUE</formula>
    </cfRule>
  </conditionalFormatting>
  <conditionalFormatting sqref="I44:I56">
    <cfRule type="expression" dxfId="1" priority="4" stopIfTrue="1">
      <formula>ISERR($I44)=TRUE</formula>
    </cfRule>
  </conditionalFormatting>
  <conditionalFormatting sqref="K44:K56">
    <cfRule type="expression" dxfId="0" priority="5" stopIfTrue="1">
      <formula>ISERR($K44)=TRUE</formula>
    </cfRule>
  </conditionalFormatting>
  <pageMargins left="0.35433070866141736" right="0.35433070866141736" top="0.70866141732283472" bottom="0.62992125984251968" header="0.51181102362204722" footer="0.51181102362204722"/>
  <pageSetup paperSize="9" scale="6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Objednávka</vt:lpstr>
      <vt:lpstr>Objednávka TS PS</vt:lpstr>
      <vt:lpstr>Celková spotreba</vt:lpstr>
      <vt:lpstr>Tabuľka mesačných odberov</vt:lpstr>
      <vt:lpstr>Objednávka!Oblasť_tlače</vt:lpstr>
      <vt:lpstr>'Objednávka TS PS'!Oblasť_tlače</vt:lpstr>
      <vt:lpstr>'Tabuľka mesačných odberov'!Oblasť_tlače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Leader</dc:creator>
  <cp:lastModifiedBy>GPOH</cp:lastModifiedBy>
  <cp:lastPrinted>2016-07-07T13:13:16Z</cp:lastPrinted>
  <dcterms:created xsi:type="dcterms:W3CDTF">2011-10-07T08:40:42Z</dcterms:created>
  <dcterms:modified xsi:type="dcterms:W3CDTF">2016-12-19T07:57:21Z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cc71dde2-976d-4353-86af-73a3471e5d7b</vt:lpwstr>
  </property>
</Properties>
</file>