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Žmijovský\Downloads\"/>
    </mc:Choice>
  </mc:AlternateContent>
  <bookViews>
    <workbookView xWindow="0" yWindow="0" windowWidth="20490" windowHeight="7455"/>
  </bookViews>
  <sheets>
    <sheet name="Hárok1" sheetId="1" r:id="rId1"/>
    <sheet name="Hárok2" sheetId="2" r:id="rId2"/>
    <sheet name="Hárok3" sheetId="3" r:id="rId3"/>
  </sheets>
  <calcPr calcId="152511"/>
</workbook>
</file>

<file path=xl/calcChain.xml><?xml version="1.0" encoding="utf-8"?>
<calcChain xmlns="http://schemas.openxmlformats.org/spreadsheetml/2006/main">
  <c r="D345" i="1" l="1"/>
  <c r="D346" i="1"/>
  <c r="D347" i="1" s="1"/>
  <c r="H321" i="1"/>
  <c r="K126" i="1"/>
  <c r="J126" i="1"/>
  <c r="D369" i="1"/>
  <c r="D370" i="1" s="1"/>
  <c r="F349" i="1"/>
  <c r="E349" i="1"/>
  <c r="D349" i="1"/>
  <c r="D348" i="1"/>
  <c r="D350" i="1" s="1"/>
  <c r="F346" i="1"/>
  <c r="E346" i="1"/>
  <c r="H15" i="1"/>
  <c r="H76" i="1" s="1"/>
  <c r="D352" i="1" s="1"/>
  <c r="H28" i="1"/>
  <c r="H62" i="1"/>
  <c r="H75" i="1"/>
  <c r="H83" i="1"/>
  <c r="H89" i="1"/>
  <c r="H99" i="1" s="1"/>
  <c r="H93" i="1"/>
  <c r="H98" i="1"/>
  <c r="H103" i="1"/>
  <c r="H107" i="1" s="1"/>
  <c r="H106" i="1"/>
  <c r="H116" i="1"/>
  <c r="H126" i="1"/>
  <c r="H128" i="1" s="1"/>
  <c r="H141" i="1"/>
  <c r="H142" i="1"/>
  <c r="H155" i="1"/>
  <c r="H171" i="1"/>
  <c r="H183" i="1" s="1"/>
  <c r="H198" i="1"/>
  <c r="H199" i="1"/>
  <c r="H193" i="1"/>
  <c r="H216" i="1"/>
  <c r="H233" i="1"/>
  <c r="H226" i="1"/>
  <c r="H234" i="1" s="1"/>
  <c r="H272" i="1"/>
  <c r="H315" i="1"/>
  <c r="H306" i="1"/>
  <c r="H296" i="1"/>
  <c r="H283" i="1"/>
  <c r="H261" i="1"/>
  <c r="H250" i="1"/>
  <c r="H243" i="1"/>
  <c r="H239" i="1"/>
  <c r="H326" i="1" s="1"/>
  <c r="K198" i="1"/>
  <c r="J198" i="1"/>
  <c r="H174" i="1"/>
  <c r="H219" i="1"/>
  <c r="H220" i="1" s="1"/>
  <c r="G75" i="1"/>
  <c r="F75" i="1"/>
  <c r="E75" i="1"/>
  <c r="G315" i="1"/>
  <c r="F315" i="1"/>
  <c r="E315" i="1"/>
  <c r="D315" i="1"/>
  <c r="G198" i="1"/>
  <c r="F198" i="1"/>
  <c r="E198" i="1"/>
  <c r="D198" i="1"/>
  <c r="G193" i="1"/>
  <c r="G199" i="1" s="1"/>
  <c r="G116" i="1"/>
  <c r="G98" i="1"/>
  <c r="F283" i="1"/>
  <c r="F126" i="1"/>
  <c r="F128" i="1" s="1"/>
  <c r="F116" i="1"/>
  <c r="F93" i="1"/>
  <c r="E126" i="1"/>
  <c r="E103" i="1"/>
  <c r="D296" i="1"/>
  <c r="D243" i="1"/>
  <c r="D239" i="1"/>
  <c r="D219" i="1"/>
  <c r="D216" i="1"/>
  <c r="D174" i="1"/>
  <c r="D183" i="1" s="1"/>
  <c r="D171" i="1"/>
  <c r="D155" i="1"/>
  <c r="D141" i="1"/>
  <c r="D142" i="1"/>
  <c r="D126" i="1"/>
  <c r="D128" i="1" s="1"/>
  <c r="D116" i="1"/>
  <c r="D106" i="1"/>
  <c r="D107" i="1" s="1"/>
  <c r="D103" i="1"/>
  <c r="D98" i="1"/>
  <c r="D93" i="1"/>
  <c r="D89" i="1"/>
  <c r="D99" i="1" s="1"/>
  <c r="D327" i="1" s="1"/>
  <c r="D83" i="1"/>
  <c r="D75" i="1"/>
  <c r="D62" i="1"/>
  <c r="K116" i="1"/>
  <c r="J116" i="1"/>
  <c r="D220" i="1"/>
  <c r="G28" i="1"/>
  <c r="G76" i="1" s="1"/>
  <c r="F28" i="1"/>
  <c r="K233" i="1"/>
  <c r="K226" i="1"/>
  <c r="K234" i="1" s="1"/>
  <c r="J233" i="1"/>
  <c r="J226" i="1"/>
  <c r="J234" i="1" s="1"/>
  <c r="G233" i="1"/>
  <c r="G226" i="1"/>
  <c r="G234" i="1" s="1"/>
  <c r="F233" i="1"/>
  <c r="E233" i="1"/>
  <c r="D233" i="1"/>
  <c r="F226" i="1"/>
  <c r="F234" i="1" s="1"/>
  <c r="E226" i="1"/>
  <c r="E234" i="1" s="1"/>
  <c r="D226" i="1"/>
  <c r="D234" i="1" s="1"/>
  <c r="D366" i="1"/>
  <c r="F345" i="1"/>
  <c r="F347" i="1" s="1"/>
  <c r="F348" i="1"/>
  <c r="F350" i="1" s="1"/>
  <c r="E348" i="1"/>
  <c r="E345" i="1"/>
  <c r="E347" i="1"/>
  <c r="E350" i="1"/>
  <c r="H309" i="1"/>
  <c r="K296" i="1"/>
  <c r="J296" i="1"/>
  <c r="K28" i="1"/>
  <c r="K76" i="1" s="1"/>
  <c r="F352" i="1" s="1"/>
  <c r="J28" i="1"/>
  <c r="K93" i="1"/>
  <c r="J93" i="1"/>
  <c r="J99" i="1" s="1"/>
  <c r="K283" i="1"/>
  <c r="J283" i="1"/>
  <c r="H325" i="1"/>
  <c r="G325" i="1"/>
  <c r="G321" i="1"/>
  <c r="G309" i="1"/>
  <c r="G306" i="1"/>
  <c r="G296" i="1"/>
  <c r="G283" i="1"/>
  <c r="E283" i="1"/>
  <c r="G272" i="1"/>
  <c r="G261" i="1"/>
  <c r="G250" i="1"/>
  <c r="G243" i="1"/>
  <c r="G239" i="1"/>
  <c r="G219" i="1"/>
  <c r="G216" i="1"/>
  <c r="G220" i="1" s="1"/>
  <c r="G174" i="1"/>
  <c r="G171" i="1"/>
  <c r="G155" i="1"/>
  <c r="G141" i="1"/>
  <c r="G142" i="1" s="1"/>
  <c r="G126" i="1"/>
  <c r="G128" i="1"/>
  <c r="G106" i="1"/>
  <c r="G103" i="1"/>
  <c r="F103" i="1"/>
  <c r="G93" i="1"/>
  <c r="G99" i="1" s="1"/>
  <c r="G89" i="1"/>
  <c r="G83" i="1"/>
  <c r="G67" i="1"/>
  <c r="G62" i="1"/>
  <c r="G15" i="1"/>
  <c r="E325" i="1"/>
  <c r="E321" i="1"/>
  <c r="E309" i="1"/>
  <c r="E306" i="1"/>
  <c r="E296" i="1"/>
  <c r="E272" i="1"/>
  <c r="E261" i="1"/>
  <c r="E250" i="1"/>
  <c r="E243" i="1"/>
  <c r="E239" i="1"/>
  <c r="E326" i="1" s="1"/>
  <c r="E219" i="1"/>
  <c r="E216" i="1"/>
  <c r="E193" i="1"/>
  <c r="E174" i="1"/>
  <c r="E171" i="1"/>
  <c r="E155" i="1"/>
  <c r="E141" i="1"/>
  <c r="E142" i="1"/>
  <c r="E128" i="1"/>
  <c r="E116" i="1"/>
  <c r="E106" i="1"/>
  <c r="E98" i="1"/>
  <c r="E99" i="1" s="1"/>
  <c r="E93" i="1"/>
  <c r="E89" i="1"/>
  <c r="E83" i="1"/>
  <c r="E67" i="1"/>
  <c r="E62" i="1"/>
  <c r="E28" i="1"/>
  <c r="E15" i="1"/>
  <c r="J62" i="1"/>
  <c r="J15" i="1"/>
  <c r="J76" i="1" s="1"/>
  <c r="E352" i="1" s="1"/>
  <c r="F306" i="1"/>
  <c r="F216" i="1"/>
  <c r="E183" i="1"/>
  <c r="G107" i="1"/>
  <c r="G183" i="1"/>
  <c r="E107" i="1"/>
  <c r="E199" i="1"/>
  <c r="E220" i="1"/>
  <c r="E76" i="1"/>
  <c r="J155" i="1"/>
  <c r="F155" i="1"/>
  <c r="F141" i="1"/>
  <c r="F142" i="1" s="1"/>
  <c r="K15" i="1"/>
  <c r="F15" i="1"/>
  <c r="F76" i="1" s="1"/>
  <c r="F296" i="1"/>
  <c r="K89" i="1"/>
  <c r="K99" i="1" s="1"/>
  <c r="J89" i="1"/>
  <c r="F89" i="1"/>
  <c r="F272" i="1"/>
  <c r="K272" i="1"/>
  <c r="J272" i="1"/>
  <c r="D272" i="1"/>
  <c r="F261" i="1"/>
  <c r="J250" i="1"/>
  <c r="F250" i="1"/>
  <c r="F326" i="1"/>
  <c r="F193" i="1"/>
  <c r="F199" i="1" s="1"/>
  <c r="K155" i="1"/>
  <c r="D283" i="1"/>
  <c r="D261" i="1"/>
  <c r="D325" i="1"/>
  <c r="D321" i="1"/>
  <c r="D306" i="1"/>
  <c r="D250" i="1"/>
  <c r="D309" i="1"/>
  <c r="F67" i="1"/>
  <c r="K325" i="1"/>
  <c r="J325" i="1"/>
  <c r="F325" i="1"/>
  <c r="K321" i="1"/>
  <c r="J321" i="1"/>
  <c r="F321" i="1"/>
  <c r="K315" i="1"/>
  <c r="J315" i="1"/>
  <c r="K309" i="1"/>
  <c r="J309" i="1"/>
  <c r="F309" i="1"/>
  <c r="K306" i="1"/>
  <c r="J306" i="1"/>
  <c r="K261" i="1"/>
  <c r="J261" i="1"/>
  <c r="K250" i="1"/>
  <c r="K243" i="1"/>
  <c r="J243" i="1"/>
  <c r="F243" i="1"/>
  <c r="K239" i="1"/>
  <c r="J239" i="1"/>
  <c r="J326" i="1" s="1"/>
  <c r="F239" i="1"/>
  <c r="K219" i="1"/>
  <c r="K220" i="1"/>
  <c r="J219" i="1"/>
  <c r="J220" i="1" s="1"/>
  <c r="F219" i="1"/>
  <c r="F220" i="1"/>
  <c r="K193" i="1"/>
  <c r="K199" i="1" s="1"/>
  <c r="J193" i="1"/>
  <c r="D193" i="1"/>
  <c r="D199" i="1"/>
  <c r="K174" i="1"/>
  <c r="J174" i="1"/>
  <c r="F174" i="1"/>
  <c r="K171" i="1"/>
  <c r="K183" i="1" s="1"/>
  <c r="J171" i="1"/>
  <c r="J183" i="1" s="1"/>
  <c r="F171" i="1"/>
  <c r="K141" i="1"/>
  <c r="K142" i="1"/>
  <c r="J141" i="1"/>
  <c r="J142" i="1" s="1"/>
  <c r="K128" i="1"/>
  <c r="J128" i="1"/>
  <c r="K106" i="1"/>
  <c r="J106" i="1"/>
  <c r="F106" i="1"/>
  <c r="K103" i="1"/>
  <c r="J103" i="1"/>
  <c r="J107" i="1" s="1"/>
  <c r="K98" i="1"/>
  <c r="J98" i="1"/>
  <c r="F98" i="1"/>
  <c r="K83" i="1"/>
  <c r="K327" i="1" s="1"/>
  <c r="F353" i="1" s="1"/>
  <c r="F343" i="1" s="1"/>
  <c r="J83" i="1"/>
  <c r="F83" i="1"/>
  <c r="K62" i="1"/>
  <c r="F62" i="1"/>
  <c r="D28" i="1"/>
  <c r="D76" i="1" s="1"/>
  <c r="D15" i="1"/>
  <c r="J199" i="1"/>
  <c r="F99" i="1"/>
  <c r="F107" i="1"/>
  <c r="K107" i="1"/>
  <c r="F183" i="1"/>
  <c r="K326" i="1"/>
  <c r="D326" i="1"/>
  <c r="G326" i="1"/>
  <c r="F342" i="1" l="1"/>
  <c r="F344" i="1" s="1"/>
  <c r="F354" i="1"/>
  <c r="F327" i="1"/>
  <c r="H327" i="1"/>
  <c r="D353" i="1" s="1"/>
  <c r="D343" i="1" s="1"/>
  <c r="E327" i="1"/>
  <c r="J327" i="1"/>
  <c r="E353" i="1" s="1"/>
  <c r="E343" i="1" s="1"/>
  <c r="E342" i="1"/>
  <c r="E344" i="1" s="1"/>
  <c r="E354" i="1"/>
  <c r="G327" i="1"/>
  <c r="D342" i="1"/>
  <c r="D344" i="1" l="1"/>
  <c r="D354" i="1"/>
</calcChain>
</file>

<file path=xl/comments1.xml><?xml version="1.0" encoding="utf-8"?>
<comments xmlns="http://schemas.openxmlformats.org/spreadsheetml/2006/main">
  <authors>
    <author>Obec</author>
    <author>Ekonom</author>
  </authors>
  <commentList>
    <comment ref="F14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>Zvýšenie príjmov na základe zvýšenia poplatku za odvoz TKO.
FO: 56 500 €,
PO:   7 500 €.</t>
        </r>
      </text>
    </comment>
    <comment ref="H27" authorId="1" shapeId="0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prevažne príjem z refundácie - stavebný úrad</t>
        </r>
      </text>
    </comment>
    <comment ref="H69" authorId="0" shapeId="0">
      <text>
        <r>
          <rPr>
            <b/>
            <sz val="8"/>
            <color indexed="81"/>
            <rFont val="Tahoma"/>
            <family val="2"/>
            <charset val="238"/>
          </rPr>
          <t>Odhadovaná tvorba RF (presnú sumu bude obec poznať až po spracovaní záverečného účtu za rok 2017)</t>
        </r>
        <r>
          <rPr>
            <sz val="8"/>
            <color indexed="81"/>
            <rFont val="Tahoma"/>
            <charset val="1"/>
          </rPr>
          <t xml:space="preserve">
Predpoklad tvorby RF zahŕňa položky, u ktorých je predpoklad, že do konca roka 2017 nebudú vyčerpané:
- výstavba MK 3. etapa                175 000,00 €
- výstavba garáži PrO                     50 000,00 €
- oplotenie cintorína                         25 000,00 €
- rozšírenie kanalizácie                     40 000,00 €
</t>
        </r>
        <r>
          <rPr>
            <b/>
            <i/>
            <sz val="8"/>
            <color indexed="81"/>
            <rFont val="Tahoma"/>
            <family val="2"/>
            <charset val="238"/>
          </rPr>
          <t>SPOLU                                        290 000,00 €</t>
        </r>
      </text>
    </comment>
    <comment ref="H71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Predpokladaný prevod do fondu združených prostriedkov.</t>
        </r>
      </text>
    </comment>
    <comment ref="F72" authorId="0" shape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SŠ pravdepodobne do konca roka 2015 nebude čerpať kapitálové výdavky na rok 2015 v celkovej výške, preto je časť presunutá do rozpočtu na rok 2016.</t>
        </r>
      </text>
    </comment>
    <comment ref="H154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Ekonom
</t>
        </r>
        <r>
          <rPr>
            <sz val="9"/>
            <color indexed="81"/>
            <rFont val="Tahoma"/>
            <family val="2"/>
            <charset val="238"/>
          </rPr>
          <t>lávka  55 000 € bez DPH
1 500 € projektová dokomentácia
160 000 € bez DPH premostenie
5 500 € projektová dokumentácia</t>
        </r>
      </text>
    </comment>
    <comment ref="H180" authorId="1" shapeId="0">
      <text>
        <r>
          <rPr>
            <b/>
            <sz val="9"/>
            <color indexed="81"/>
            <rFont val="Tahoma"/>
            <family val="2"/>
            <charset val="238"/>
          </rPr>
          <t>Ekonom:</t>
        </r>
        <r>
          <rPr>
            <sz val="9"/>
            <color indexed="81"/>
            <rFont val="Tahoma"/>
            <family val="2"/>
            <charset val="238"/>
          </rPr>
          <t xml:space="preserve">
Výška podľa VZN 1/2012
139 816  €
72 242 € istina úveru
2 200 € úroky</t>
        </r>
      </text>
    </comment>
    <comment ref="H184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Z uvedeného objemu prostriedkov budú podporené nasledovné akcie:
- deň matiek,
- darčeky starým a ŤZP občanom,
- Juliáles,
- Mikuláš + Mikuláš ŤZP,
- Dobrá novina,
- Nebo na zemi,
- deň rodiny,
- odborné prednášky,
- nákup drobných prezentov.</t>
        </r>
      </text>
    </comment>
    <comment ref="H255" authorId="1" shapeId="0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kancelársky papier, toner,
čistiace prostriedky, kópie, kancelárske potreby a iné </t>
        </r>
      </text>
    </comment>
    <comment ref="H303" authorId="1" shapeId="0">
      <text>
        <r>
          <rPr>
            <b/>
            <sz val="9"/>
            <color indexed="81"/>
            <rFont val="Tahoma"/>
            <family val="2"/>
            <charset val="238"/>
          </rPr>
          <t>Ekonom:</t>
        </r>
        <r>
          <rPr>
            <sz val="9"/>
            <color indexed="81"/>
            <rFont val="Tahoma"/>
            <family val="2"/>
            <charset val="238"/>
          </rPr>
          <t xml:space="preserve">
Presun nevyčerpaných prostr. z roku 2017</t>
        </r>
      </text>
    </comment>
    <comment ref="H305" authorId="1" shapeId="0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Je zahrnuté v príspevku na činnosť PrO.</t>
        </r>
      </text>
    </comment>
  </commentList>
</comments>
</file>

<file path=xl/sharedStrings.xml><?xml version="1.0" encoding="utf-8"?>
<sst xmlns="http://schemas.openxmlformats.org/spreadsheetml/2006/main" count="587" uniqueCount="399">
  <si>
    <t>(sumy sú uvádzané v €)</t>
  </si>
  <si>
    <t>PRÍJMOVÁ ČASŤ</t>
  </si>
  <si>
    <t>Text</t>
  </si>
  <si>
    <t>Podielové dane</t>
  </si>
  <si>
    <t>Daň z pozemkov</t>
  </si>
  <si>
    <t>Daň zo stavieb</t>
  </si>
  <si>
    <t>Daň z bytov</t>
  </si>
  <si>
    <t>Daň za psa</t>
  </si>
  <si>
    <t>Daň za ubytovanie</t>
  </si>
  <si>
    <t>Daň za verejné priestranstvo</t>
  </si>
  <si>
    <t>Poplatok za TKO</t>
  </si>
  <si>
    <t xml:space="preserve"> </t>
  </si>
  <si>
    <t xml:space="preserve">Daňové príjmy spolu </t>
  </si>
  <si>
    <t>Administratívne poplatky</t>
  </si>
  <si>
    <t>Pokuty, penále a iné sankcie</t>
  </si>
  <si>
    <t>Poplatky z predaja tovarov a služieb</t>
  </si>
  <si>
    <t>Poplatok za znečisťovanie ovzdušia</t>
  </si>
  <si>
    <t>Úroky</t>
  </si>
  <si>
    <t xml:space="preserve">Ostatné príjmy  </t>
  </si>
  <si>
    <t>Nedaňové príjmy spolu</t>
  </si>
  <si>
    <t>stavebný úrad</t>
  </si>
  <si>
    <t>cestná doprava a poz.komu</t>
  </si>
  <si>
    <t>životné prostredie</t>
  </si>
  <si>
    <t>register obyvateľstva</t>
  </si>
  <si>
    <t>normatívne prostriedky - ZŠ</t>
  </si>
  <si>
    <t>vzdelávacie poukazy</t>
  </si>
  <si>
    <t>asistenti zdrav.postihnutí</t>
  </si>
  <si>
    <t>odchodné</t>
  </si>
  <si>
    <t>asistenti soc.znevýhodnené prostredie</t>
  </si>
  <si>
    <t>príspevok na učebnice</t>
  </si>
  <si>
    <t>predškolská výchova MŠ</t>
  </si>
  <si>
    <t>hmotná núdza</t>
  </si>
  <si>
    <t>školský úrad</t>
  </si>
  <si>
    <t>MOS</t>
  </si>
  <si>
    <t>Grant ERASMUS+ (mládežnícke výmeny)</t>
  </si>
  <si>
    <t>Dotácia - prevencia kriminality</t>
  </si>
  <si>
    <t>Príspevok ÚPSVaR na podporu zamestnanosti</t>
  </si>
  <si>
    <t>vojnové hroby</t>
  </si>
  <si>
    <t>Referendum, voľby</t>
  </si>
  <si>
    <t>Dotácia - prístavba a nadstavba MŠ</t>
  </si>
  <si>
    <t>PnD - osobitný príjemca</t>
  </si>
  <si>
    <t>Granty a transfery spolu</t>
  </si>
  <si>
    <t>Vlastné príjmy  SŠ</t>
  </si>
  <si>
    <t>BEŽNÉ PRÍJMY SPOLU</t>
  </si>
  <si>
    <t>VÝDAVKOVÁ ČASŤ</t>
  </si>
  <si>
    <t>Členstvo v združeniach</t>
  </si>
  <si>
    <t>Audity indiv. + konsolid. účt. závierky</t>
  </si>
  <si>
    <t>Plánovanie, manažment a kontrola</t>
  </si>
  <si>
    <t>Časopis Lendak</t>
  </si>
  <si>
    <t>WEB stránka obce</t>
  </si>
  <si>
    <t>WEB stránka - odvody</t>
  </si>
  <si>
    <t>Propagácia a prezentácia obce</t>
  </si>
  <si>
    <t>Kronika - kancelárske potreby</t>
  </si>
  <si>
    <t>Kronika - odmena</t>
  </si>
  <si>
    <t>Kronika - odvody</t>
  </si>
  <si>
    <t>Kronika obce Lendak</t>
  </si>
  <si>
    <t>Obecná knižnica</t>
  </si>
  <si>
    <t>Propagácia a marketing</t>
  </si>
  <si>
    <t>Poslanci odmena</t>
  </si>
  <si>
    <t>Poslanci odvody</t>
  </si>
  <si>
    <t>Zasadnutia orgánov obce</t>
  </si>
  <si>
    <t>Školenia,kurzy,semináre,porady</t>
  </si>
  <si>
    <t>Cestovné náhrady</t>
  </si>
  <si>
    <t>Vzdelávanie zamestnancov obce</t>
  </si>
  <si>
    <t>Interné služby obce</t>
  </si>
  <si>
    <t>Činnosť matriky a evidencie obyvateľov</t>
  </si>
  <si>
    <t>Činnosť stavebného úradu</t>
  </si>
  <si>
    <t>Referendum/voľby</t>
  </si>
  <si>
    <t>Služby občanom</t>
  </si>
  <si>
    <t>údržba požiar. techniky</t>
  </si>
  <si>
    <t>Pohonné hmoty - Požiarna ochrana</t>
  </si>
  <si>
    <t>Zákonné poistenie-Požiarna ochrana</t>
  </si>
  <si>
    <t>Dobrovoľný hasičský zbor</t>
  </si>
  <si>
    <t>STK,emisná</t>
  </si>
  <si>
    <t>Ochrana pred požiarmi</t>
  </si>
  <si>
    <t>Kamerový system,vyprac. žiadosti</t>
  </si>
  <si>
    <t>Bezpečnosť, právo a poriadok</t>
  </si>
  <si>
    <t>odpadkové koše - (v obci)</t>
  </si>
  <si>
    <t>nájom - želiarska spoločnosť</t>
  </si>
  <si>
    <t>vypracovanie MS+žiad.o rozšírenie (kanalizácia)</t>
  </si>
  <si>
    <t xml:space="preserve">Dohoda s ÚPSVaR (prac.pri likvidácii odpadu) OBEC </t>
  </si>
  <si>
    <t>Dohoda s ÚPSVaR (prac.pri likvidácii odpadu) ÚPSVaR</t>
  </si>
  <si>
    <t>Zvoz a odvoz odpadu</t>
  </si>
  <si>
    <t>Odpadové hospodárstvo</t>
  </si>
  <si>
    <t>Výstavba MK</t>
  </si>
  <si>
    <t>Výstavba MK-3.etapa</t>
  </si>
  <si>
    <t>Realizácia chodník na Hlavnej smer T.Kotlina</t>
  </si>
  <si>
    <t>PD na MK Jarná (v r. 2014: polohopis,výškopis)</t>
  </si>
  <si>
    <t>Pozemné komunikácie</t>
  </si>
  <si>
    <t>bez RK</t>
  </si>
  <si>
    <t>ZŠ vzdel. Poukazy</t>
  </si>
  <si>
    <t>ZŠ asistent učiteľa</t>
  </si>
  <si>
    <t>ZŠ asistent učiteľa - soc. znevýhod.prostr.</t>
  </si>
  <si>
    <t>Originálne kompetencie-CVČ (príspevok)</t>
  </si>
  <si>
    <t xml:space="preserve">Originálne kompetencie </t>
  </si>
  <si>
    <t>vlastné príjmy SŠ</t>
  </si>
  <si>
    <t xml:space="preserve">Spojená škola  </t>
  </si>
  <si>
    <t>Materská škola- prenesený výkon</t>
  </si>
  <si>
    <t>Materská škola so školskou jedálňou</t>
  </si>
  <si>
    <t>Kapitálové Spojená škola 2013</t>
  </si>
  <si>
    <t>Školský úrad</t>
  </si>
  <si>
    <t>Vzdelávanie</t>
  </si>
  <si>
    <t>Repre-kultúra</t>
  </si>
  <si>
    <t>Licencia infokanál</t>
  </si>
  <si>
    <t>Všeobecný materiál</t>
  </si>
  <si>
    <t>Vybavenie kancelárie - police</t>
  </si>
  <si>
    <t>Údržba informačných technológií-infotext</t>
  </si>
  <si>
    <t>Podpora kultúrnych podujatí</t>
  </si>
  <si>
    <t>Elektrická energia, plyn/kino</t>
  </si>
  <si>
    <t>Údržba KD vo Dvore na základe zmluvy</t>
  </si>
  <si>
    <t xml:space="preserve">Kultúra </t>
  </si>
  <si>
    <t>Kruciáta</t>
  </si>
  <si>
    <t>Slovenský orol</t>
  </si>
  <si>
    <t>Združenie Mariánskej mládeže</t>
  </si>
  <si>
    <t>Múzeum ľudovej kultúry</t>
  </si>
  <si>
    <t>Šachový klub</t>
  </si>
  <si>
    <t>OZ Kicora</t>
  </si>
  <si>
    <t>Futbalový klub</t>
  </si>
  <si>
    <t>Konské záprahy - Nebus</t>
  </si>
  <si>
    <t>Konské záprahy - Neupauer</t>
  </si>
  <si>
    <t>Únia nevidiacich</t>
  </si>
  <si>
    <t>Dotácie z rozpočtu obce</t>
  </si>
  <si>
    <t>Opatrovateľská služba</t>
  </si>
  <si>
    <t>Príspevky</t>
  </si>
  <si>
    <t>Dotácie a príspevky</t>
  </si>
  <si>
    <t>Výstavba detského ihriska</t>
  </si>
  <si>
    <t>Údržba MR</t>
  </si>
  <si>
    <t>Elektrická energia-VO</t>
  </si>
  <si>
    <t>Prostredie pre život</t>
  </si>
  <si>
    <t>mzdové náklady OcÚ</t>
  </si>
  <si>
    <t>starosta</t>
  </si>
  <si>
    <t>hlavný kontrolór</t>
  </si>
  <si>
    <t>náhrady príjmu</t>
  </si>
  <si>
    <t>odvody OcÚ</t>
  </si>
  <si>
    <t>odvody starosta</t>
  </si>
  <si>
    <t>odvody hl. kontrolór</t>
  </si>
  <si>
    <t>Elektrická energia</t>
  </si>
  <si>
    <t>Plyn</t>
  </si>
  <si>
    <t>Poštovné</t>
  </si>
  <si>
    <t>Telekomunikačné služby</t>
  </si>
  <si>
    <t>Koncesionárske poplatky</t>
  </si>
  <si>
    <t>Výpočtová technika</t>
  </si>
  <si>
    <t>Nákup plyn. kotlov</t>
  </si>
  <si>
    <t>Vozík (cintorín)</t>
  </si>
  <si>
    <t>Knihy, tlač, publikácie</t>
  </si>
  <si>
    <t>Pracovné odevy, obuv</t>
  </si>
  <si>
    <t>Reprezentačné</t>
  </si>
  <si>
    <t>isamospráva - internet, ASU</t>
  </si>
  <si>
    <t>Náklady na auto</t>
  </si>
  <si>
    <t>Údržba prev. strojov</t>
  </si>
  <si>
    <t>Údržba - okolie kostola</t>
  </si>
  <si>
    <t>PD rekonštrukcia budovy OcÚ</t>
  </si>
  <si>
    <t>inzercia - výberové konania</t>
  </si>
  <si>
    <t>Verejné obstarávanie</t>
  </si>
  <si>
    <t>Vypracovanie plánu PHSR</t>
  </si>
  <si>
    <t>Revízie zariadení</t>
  </si>
  <si>
    <t>Poplatok Telecom</t>
  </si>
  <si>
    <t>Poradenstvo NFP - eurofondy</t>
  </si>
  <si>
    <t>Právnické služby</t>
  </si>
  <si>
    <t>Daň z nehnuteľností</t>
  </si>
  <si>
    <t>Poplatky a odvody</t>
  </si>
  <si>
    <t>SOZA, Slovgram</t>
  </si>
  <si>
    <t>Stravovanie</t>
  </si>
  <si>
    <t>Poistenie majetku obce</t>
  </si>
  <si>
    <t>Sociálny fond - tvorba</t>
  </si>
  <si>
    <t>Kolky</t>
  </si>
  <si>
    <t>Dohody o vykonaní práce</t>
  </si>
  <si>
    <t>Posudky - opatrovateľská služba</t>
  </si>
  <si>
    <t>príspevok na činnosť</t>
  </si>
  <si>
    <t>príspevok na TKO</t>
  </si>
  <si>
    <t>príspevok - zábradlie ul.Potočná (MĽK)</t>
  </si>
  <si>
    <t>príspevok - protipožiarne označenie</t>
  </si>
  <si>
    <t>príspevok - predĺženie vodovodnej siete</t>
  </si>
  <si>
    <t>príspevok - spevnenie krajnice</t>
  </si>
  <si>
    <t>nákup pozemkov</t>
  </si>
  <si>
    <t xml:space="preserve">mraziaci dvojbox </t>
  </si>
  <si>
    <t>istina úveru  MŠ</t>
  </si>
  <si>
    <t>úroky z úveru MŠ</t>
  </si>
  <si>
    <t>istina úveru MK</t>
  </si>
  <si>
    <t>úroky z úveru na MK</t>
  </si>
  <si>
    <t xml:space="preserve">Potok Gendreje </t>
  </si>
  <si>
    <t xml:space="preserve">GP na MK </t>
  </si>
  <si>
    <t>Posúdenie PD - MK Predná hora</t>
  </si>
  <si>
    <t>Znalecký posudok-zámena pozemkov (Sp.Belá)</t>
  </si>
  <si>
    <t>osobitný príjemca PnD</t>
  </si>
  <si>
    <t>vrátenie preplatku z nájmu (MUDr.Janíková)</t>
  </si>
  <si>
    <t>Podporná činnosť</t>
  </si>
  <si>
    <t>Predaj CP Prima banky</t>
  </si>
  <si>
    <t>združené prostr.-inžinierske siete</t>
  </si>
  <si>
    <t>Príjmy z prenájmu</t>
  </si>
  <si>
    <t>DHZ-striekačka PS-12 TAZ 1840 cm T3</t>
  </si>
  <si>
    <t>Úver "Rekonštrukcia a výstavba MK"</t>
  </si>
  <si>
    <t>prevod z Rezervného fondu obce</t>
  </si>
  <si>
    <t>finančné prostriedky z termínovaného vkladu</t>
  </si>
  <si>
    <t>finančné prostriedky zo združených prostr.</t>
  </si>
  <si>
    <t>finančné operácie-ŤZP z Juliálesu 2013</t>
  </si>
  <si>
    <t>Finančné operácie spolu</t>
  </si>
  <si>
    <t>312; 322</t>
  </si>
  <si>
    <t>Majetkoprávne vysporiadanie MK</t>
  </si>
  <si>
    <t>Prekládka stĺpov el. vedenia a VO</t>
  </si>
  <si>
    <t>Bežné príjmy</t>
  </si>
  <si>
    <t>Kapitálové príjmy</t>
  </si>
  <si>
    <t>Príjmové finančné operácie</t>
  </si>
  <si>
    <t>Bežné výdavky</t>
  </si>
  <si>
    <t>Kapitálové výdavky</t>
  </si>
  <si>
    <t>Výdavkové finančné operácie</t>
  </si>
  <si>
    <t>VÝDAVKY SPOLU</t>
  </si>
  <si>
    <t>Hospodársky výsledok bežného rozpočtu</t>
  </si>
  <si>
    <t>Hospodársky výsledok kapitálového rozpočtu</t>
  </si>
  <si>
    <t>Výsledok fin. operácií</t>
  </si>
  <si>
    <t xml:space="preserve">  </t>
  </si>
  <si>
    <t>Celkové príjmy</t>
  </si>
  <si>
    <t>Celkové výdavky</t>
  </si>
  <si>
    <t>Dotácia prístavba MŠ</t>
  </si>
  <si>
    <t>Dotácia - vojnové hroby</t>
  </si>
  <si>
    <t>Bezpečnostný projekt databázy OcÚ</t>
  </si>
  <si>
    <t>Úradná tabuľa obce a vývesky</t>
  </si>
  <si>
    <t>Nájomné PUS</t>
  </si>
  <si>
    <t>predpoklad tvorby rezervného fondu</t>
  </si>
  <si>
    <t>Obstaranie nového územného plánu obce</t>
  </si>
  <si>
    <t>Výmenné pobyty mládeže</t>
  </si>
  <si>
    <t>Návrhy rozpočtov</t>
  </si>
  <si>
    <t>Schválený rozpočet</t>
  </si>
  <si>
    <t>Pavel Hudáček</t>
  </si>
  <si>
    <t>starosta obce</t>
  </si>
  <si>
    <t>Verejné osvetlenie - Jarná ulica</t>
  </si>
  <si>
    <t>Celkové hospodárenie obce</t>
  </si>
  <si>
    <t>Folk. skupina Kicora</t>
  </si>
  <si>
    <t>Erko</t>
  </si>
  <si>
    <t>Dobrovoľný hasičský zbor - uniformy</t>
  </si>
  <si>
    <t>Skutočnosť 2015</t>
  </si>
  <si>
    <t>Dotácia SŠ - Nár.úst.cert.meraní vzdel.</t>
  </si>
  <si>
    <t>620; 630</t>
  </si>
  <si>
    <t>WEB stránka - mzda</t>
  </si>
  <si>
    <t>normatívne presun  z predch.roku</t>
  </si>
  <si>
    <t xml:space="preserve">Spojená škola - normatív </t>
  </si>
  <si>
    <t>MŠ-presun z predch.roka (prenesený výkon)</t>
  </si>
  <si>
    <t>Vlastné príjmy SŠ preklas.na kap.výdavky</t>
  </si>
  <si>
    <t>ZŤP (z Juliálesu 2013)</t>
  </si>
  <si>
    <t>Transfer CVČ Kežmarok, Sp. St. Ves</t>
  </si>
  <si>
    <t>Údržba budovy OcÚ, zdr. stredisko</t>
  </si>
  <si>
    <t>Predaj pozemkov</t>
  </si>
  <si>
    <t>príspevok na školu v prírode</t>
  </si>
  <si>
    <t>príspevok na lyžiarsky kurz</t>
  </si>
  <si>
    <t>312, 311</t>
  </si>
  <si>
    <t>Juliáles (Preš. samospr. kraj), dar</t>
  </si>
  <si>
    <t>dotácia - požiarna ochrana</t>
  </si>
  <si>
    <t>úsek matrík + register adries</t>
  </si>
  <si>
    <t>620;630</t>
  </si>
  <si>
    <t>Komisia PHSR: odmena a odvody</t>
  </si>
  <si>
    <t>vybavenie PO špec.technika - z dotácie</t>
  </si>
  <si>
    <t>Chodník - vodor.dopr.značenie</t>
  </si>
  <si>
    <t>dotácia ZŠ - Nár.úst.cert.meraní vzdel.</t>
  </si>
  <si>
    <t>Multif.ihrisko Dvor (rekonštrukcia)</t>
  </si>
  <si>
    <t>Multif.ihrisko Dvor (proj.dokumentácia)</t>
  </si>
  <si>
    <t>Multifunkčné ihrisko Dvor (údržba)</t>
  </si>
  <si>
    <t>Telekomunikačná technika</t>
  </si>
  <si>
    <t>Ostatné špecifické služby</t>
  </si>
  <si>
    <t>Geodetické práce</t>
  </si>
  <si>
    <t>Odchyt psov</t>
  </si>
  <si>
    <t>príspevok - likvidácia divokých skládok</t>
  </si>
  <si>
    <t>Oprava chodníkov</t>
  </si>
  <si>
    <t xml:space="preserve">Nový automobil </t>
  </si>
  <si>
    <t>Údržba MK:zemné práce + navážka štrku (príspevok)</t>
  </si>
  <si>
    <t>Údržba budovy knižnice</t>
  </si>
  <si>
    <t>Kino a kultúrny dom vo Dvore</t>
  </si>
  <si>
    <t>Zberný dvor (stavba) - spoluúčasť</t>
  </si>
  <si>
    <t>Zberný dvor (technika) - spoluúčasť</t>
  </si>
  <si>
    <t>kapitálové prostriedky SŠ z min. rokov</t>
  </si>
  <si>
    <t>610;620;630</t>
  </si>
  <si>
    <t>nenormatívne 5 ročné deti - z predch. roka</t>
  </si>
  <si>
    <t>normatívne prostriedky - z predch. roka</t>
  </si>
  <si>
    <t>Príjmy z prenájmu pôdy</t>
  </si>
  <si>
    <t>MK - odvodnenie, lapače (príspevok)</t>
  </si>
  <si>
    <t>Očak. skutočnosť</t>
  </si>
  <si>
    <t>Kapitálové Spojená škola 2014; 2017</t>
  </si>
  <si>
    <t>Výstavba a oplotenie cintorína</t>
  </si>
  <si>
    <t>Údržba kino</t>
  </si>
  <si>
    <t>príspevok - výstaba budovy PrO</t>
  </si>
  <si>
    <t>Prehľad výdavkov financovaných z fondu združených prostriedkov:</t>
  </si>
  <si>
    <t>Prehľad výdavkov financovaných z rezervného fondu:</t>
  </si>
  <si>
    <t>SPOLU</t>
  </si>
  <si>
    <t>Kapitálové výdavky Spojenej školy 2017</t>
  </si>
  <si>
    <t>Príspevok - výstaba budovy PrO</t>
  </si>
  <si>
    <t>ČERPANIE FONDOV OBCE SPOLU</t>
  </si>
  <si>
    <t>Výstavba - rozšírenie kanalizácie</t>
  </si>
  <si>
    <r>
      <t>Rekonštrukcia budovy OcÚ -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spoluúčasť</t>
    </r>
  </si>
  <si>
    <t>Kapitálové Spojená škola 2015; 2016; 2017</t>
  </si>
  <si>
    <t>0840</t>
  </si>
  <si>
    <t>0112</t>
  </si>
  <si>
    <t>0111</t>
  </si>
  <si>
    <t>0820</t>
  </si>
  <si>
    <t>0950</t>
  </si>
  <si>
    <t>0133</t>
  </si>
  <si>
    <t>0160</t>
  </si>
  <si>
    <t>0320</t>
  </si>
  <si>
    <t>0360</t>
  </si>
  <si>
    <t>0510</t>
  </si>
  <si>
    <t>0520</t>
  </si>
  <si>
    <t>0451</t>
  </si>
  <si>
    <t>0980</t>
  </si>
  <si>
    <t>09111</t>
  </si>
  <si>
    <t>0640</t>
  </si>
  <si>
    <t>0810</t>
  </si>
  <si>
    <t>0170</t>
  </si>
  <si>
    <t>0830</t>
  </si>
  <si>
    <t>1070</t>
  </si>
  <si>
    <t>0620</t>
  </si>
  <si>
    <t>Fun.klas.</t>
  </si>
  <si>
    <t>Ek.klas.</t>
  </si>
  <si>
    <t>Ek.klas</t>
  </si>
  <si>
    <t>PROGRAM č. 001</t>
  </si>
  <si>
    <t>Podprogram 00201</t>
  </si>
  <si>
    <t>Podprogram 00202</t>
  </si>
  <si>
    <t>Podprogram 00203</t>
  </si>
  <si>
    <t>PROGRAM č. 002</t>
  </si>
  <si>
    <t>Podprogram 00301</t>
  </si>
  <si>
    <t>Podprogram 00302</t>
  </si>
  <si>
    <t>PROGRAM č. 003</t>
  </si>
  <si>
    <t>PROGRAM č. 004</t>
  </si>
  <si>
    <t>PROGRAM č. 005</t>
  </si>
  <si>
    <t>Podprogram 00502</t>
  </si>
  <si>
    <t>Podprogram 00601</t>
  </si>
  <si>
    <t>PROGRAM č. 006</t>
  </si>
  <si>
    <t>PROGRAM č. 007</t>
  </si>
  <si>
    <t>PROGRAM č. 008</t>
  </si>
  <si>
    <t>Podprogram 00901</t>
  </si>
  <si>
    <t>Podprogram 00902</t>
  </si>
  <si>
    <t>PROGRAM č. 009</t>
  </si>
  <si>
    <t>Podprogram 01001</t>
  </si>
  <si>
    <t>Podprogram 01002</t>
  </si>
  <si>
    <t>PROGRAM č. 010</t>
  </si>
  <si>
    <t>Podprogram 01101</t>
  </si>
  <si>
    <t>Podprogram 01103</t>
  </si>
  <si>
    <t>PROGRAM č. 11</t>
  </si>
  <si>
    <t xml:space="preserve">Verejné osvetlenie  </t>
  </si>
  <si>
    <t>Ihriská a športoviská</t>
  </si>
  <si>
    <t>finančné operácie</t>
  </si>
  <si>
    <t>LEGENDA:</t>
  </si>
  <si>
    <t>PROGRAM č. 012</t>
  </si>
  <si>
    <t>kapitálové finančné prostriedky</t>
  </si>
  <si>
    <t>bežné finančné prostriedky</t>
  </si>
  <si>
    <t>Mikuláš Badovský - šport. reprezentácia v lukostreľbe</t>
  </si>
  <si>
    <t>Rezerva na dotácie z rozpočtu obce</t>
  </si>
  <si>
    <t>633006</t>
  </si>
  <si>
    <t>Materiál - údržba cintorína</t>
  </si>
  <si>
    <t>620</t>
  </si>
  <si>
    <t>Odvody - údržba cintorína</t>
  </si>
  <si>
    <t>Školenia, kurzy, semináre</t>
  </si>
  <si>
    <t>Premostenie Mlynská - Lemeje</t>
  </si>
  <si>
    <t>Skutočnosť 2016</t>
  </si>
  <si>
    <t>Rozpočet Obce Lendak na roky 2018 - 2020</t>
  </si>
  <si>
    <t>Transfer od obcí na školský úrad</t>
  </si>
  <si>
    <t>Dotácia PSK na osvetlenie multif.ihriska</t>
  </si>
  <si>
    <t>PD parkovisko SŠ</t>
  </si>
  <si>
    <t>Výpočtová technika - infotext</t>
  </si>
  <si>
    <t>Výstavba - rozšírenie kanalizácie a ČOV</t>
  </si>
  <si>
    <t>Rekonštrukcia ČOV</t>
  </si>
  <si>
    <t>pren.výkon- RZZP 2015</t>
  </si>
  <si>
    <t>Dotácia na obstaranie územného plánu</t>
  </si>
  <si>
    <t>634001</t>
  </si>
  <si>
    <t>Materiál - PHL</t>
  </si>
  <si>
    <t>637014</t>
  </si>
  <si>
    <t>Refundácia PD - ul. Jarná NN</t>
  </si>
  <si>
    <t xml:space="preserve">Finančné operácie </t>
  </si>
  <si>
    <t>Knižnica - knihy</t>
  </si>
  <si>
    <t>všebecný materiál</t>
  </si>
  <si>
    <t>špeciálne služby - kanalizácia</t>
  </si>
  <si>
    <t>pren.výkon - RZZP 2015</t>
  </si>
  <si>
    <t>2018 poslanci</t>
  </si>
  <si>
    <t>PD - rekonštrukcia KD</t>
  </si>
  <si>
    <t>Pripojovací príplatok - Jarná ulica NN</t>
  </si>
  <si>
    <t>Projektová dokumentácia PD-Jarná ulica NN</t>
  </si>
  <si>
    <t>Multifunkčné ihrisko Dvor - el. energia</t>
  </si>
  <si>
    <t>Spolufinancovanie dotácia "Praxou k zamestnaniu"</t>
  </si>
  <si>
    <t>vrátenie zábezpeky z verejného obstarávania</t>
  </si>
  <si>
    <t>zábezpeka zber.dvor - vrátenie</t>
  </si>
  <si>
    <t>Noc s Andersenom</t>
  </si>
  <si>
    <t>Software do knižnice</t>
  </si>
  <si>
    <t>610</t>
  </si>
  <si>
    <t>Mzda - údržba cintorína</t>
  </si>
  <si>
    <t>?</t>
  </si>
  <si>
    <t>príspevok - nákup techniky (nákl.auto)</t>
  </si>
  <si>
    <t>Sankársky klub</t>
  </si>
  <si>
    <t>610;620</t>
  </si>
  <si>
    <t>Kapitálové Spojená škola 2018 (Rekonštrukcia ZUŠ)</t>
  </si>
  <si>
    <t>Rok</t>
  </si>
  <si>
    <t>Výstavba MK 3. etapa</t>
  </si>
  <si>
    <t>Rekapitulácia Rozpočtu Obce Lendak na roky 2018 - 2020</t>
  </si>
  <si>
    <t>Dotácia - zberný dvor</t>
  </si>
  <si>
    <t>Dotácia - rekonštrukcia šatní</t>
  </si>
  <si>
    <t>Zberný dvor (stavba) - dotácia</t>
  </si>
  <si>
    <t>Rekonštrukcia šatní (dotácia + spoluúčasť)</t>
  </si>
  <si>
    <t>SMS - služba občanom</t>
  </si>
  <si>
    <t>Softvér - licencie</t>
  </si>
  <si>
    <t>Nádoby na posypový materiál</t>
  </si>
  <si>
    <t>Prostriedky pre obec Výborná (ambulancia detského lekára)</t>
  </si>
  <si>
    <t>Prostriedky (detská ambulancia Výborná)</t>
  </si>
  <si>
    <r>
      <t>Spolufinancovanie dotácia "Cesta na trh práce"-</t>
    </r>
    <r>
      <rPr>
        <sz val="8"/>
        <color indexed="8"/>
        <rFont val="Times New Roman"/>
        <family val="1"/>
        <charset val="238"/>
      </rPr>
      <t>múzeum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</si>
</sst>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7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249977111117893"/>
        <bgColor indexed="8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5">
    <xf numFmtId="0" fontId="0" fillId="0" borderId="0" xfId="0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" fillId="3" borderId="1" xfId="1" applyFont="1" applyFill="1" applyBorder="1"/>
    <xf numFmtId="0" fontId="3" fillId="4" borderId="2" xfId="1" applyFont="1" applyFill="1" applyBorder="1"/>
    <xf numFmtId="2" fontId="30" fillId="3" borderId="2" xfId="0" applyNumberFormat="1" applyFont="1" applyFill="1" applyBorder="1"/>
    <xf numFmtId="0" fontId="3" fillId="0" borderId="3" xfId="1" applyFont="1" applyBorder="1"/>
    <xf numFmtId="0" fontId="3" fillId="3" borderId="3" xfId="1" applyFont="1" applyFill="1" applyBorder="1"/>
    <xf numFmtId="2" fontId="30" fillId="0" borderId="3" xfId="0" applyNumberFormat="1" applyFont="1" applyBorder="1"/>
    <xf numFmtId="2" fontId="32" fillId="0" borderId="3" xfId="0" applyNumberFormat="1" applyFont="1" applyBorder="1"/>
    <xf numFmtId="0" fontId="4" fillId="5" borderId="3" xfId="1" applyFont="1" applyFill="1" applyBorder="1"/>
    <xf numFmtId="0" fontId="4" fillId="6" borderId="3" xfId="1" applyFont="1" applyFill="1" applyBorder="1"/>
    <xf numFmtId="2" fontId="31" fillId="5" borderId="3" xfId="0" applyNumberFormat="1" applyFont="1" applyFill="1" applyBorder="1"/>
    <xf numFmtId="0" fontId="4" fillId="3" borderId="3" xfId="1" applyFont="1" applyFill="1" applyBorder="1"/>
    <xf numFmtId="0" fontId="5" fillId="3" borderId="3" xfId="1" applyFont="1" applyFill="1" applyBorder="1"/>
    <xf numFmtId="0" fontId="32" fillId="3" borderId="3" xfId="0" applyFont="1" applyFill="1" applyBorder="1"/>
    <xf numFmtId="0" fontId="3" fillId="4" borderId="3" xfId="1" applyFont="1" applyFill="1" applyBorder="1"/>
    <xf numFmtId="2" fontId="30" fillId="3" borderId="3" xfId="0" applyNumberFormat="1" applyFont="1" applyFill="1" applyBorder="1"/>
    <xf numFmtId="0" fontId="32" fillId="0" borderId="3" xfId="0" applyFont="1" applyBorder="1"/>
    <xf numFmtId="0" fontId="31" fillId="5" borderId="3" xfId="0" applyFont="1" applyFill="1" applyBorder="1"/>
    <xf numFmtId="0" fontId="30" fillId="3" borderId="3" xfId="0" applyFont="1" applyFill="1" applyBorder="1"/>
    <xf numFmtId="0" fontId="2" fillId="2" borderId="3" xfId="1" applyFont="1" applyFill="1" applyBorder="1"/>
    <xf numFmtId="0" fontId="2" fillId="5" borderId="3" xfId="1" applyFont="1" applyFill="1" applyBorder="1"/>
    <xf numFmtId="0" fontId="2" fillId="6" borderId="3" xfId="1" applyFont="1" applyFill="1" applyBorder="1"/>
    <xf numFmtId="2" fontId="33" fillId="5" borderId="3" xfId="0" applyNumberFormat="1" applyFont="1" applyFill="1" applyBorder="1"/>
    <xf numFmtId="0" fontId="32" fillId="0" borderId="0" xfId="0" applyFont="1" applyBorder="1"/>
    <xf numFmtId="0" fontId="32" fillId="0" borderId="0" xfId="0" applyFont="1"/>
    <xf numFmtId="0" fontId="2" fillId="7" borderId="3" xfId="1" applyFont="1" applyFill="1" applyBorder="1"/>
    <xf numFmtId="0" fontId="7" fillId="7" borderId="3" xfId="1" applyFont="1" applyFill="1" applyBorder="1"/>
    <xf numFmtId="2" fontId="2" fillId="6" borderId="3" xfId="1" applyNumberFormat="1" applyFont="1" applyFill="1" applyBorder="1"/>
    <xf numFmtId="0" fontId="9" fillId="8" borderId="3" xfId="1" applyFont="1" applyFill="1" applyBorder="1"/>
    <xf numFmtId="2" fontId="9" fillId="8" borderId="3" xfId="1" applyNumberFormat="1" applyFont="1" applyFill="1" applyBorder="1"/>
    <xf numFmtId="2" fontId="34" fillId="8" borderId="3" xfId="0" applyNumberFormat="1" applyFont="1" applyFill="1" applyBorder="1"/>
    <xf numFmtId="0" fontId="3" fillId="0" borderId="3" xfId="0" applyFont="1" applyBorder="1"/>
    <xf numFmtId="164" fontId="3" fillId="0" borderId="3" xfId="1" applyNumberFormat="1" applyFont="1" applyBorder="1"/>
    <xf numFmtId="0" fontId="5" fillId="0" borderId="3" xfId="1" applyFont="1" applyBorder="1"/>
    <xf numFmtId="0" fontId="10" fillId="0" borderId="3" xfId="0" applyFont="1" applyBorder="1"/>
    <xf numFmtId="2" fontId="30" fillId="8" borderId="3" xfId="0" applyNumberFormat="1" applyFont="1" applyFill="1" applyBorder="1"/>
    <xf numFmtId="0" fontId="35" fillId="8" borderId="3" xfId="0" applyFont="1" applyFill="1" applyBorder="1"/>
    <xf numFmtId="2" fontId="35" fillId="8" borderId="3" xfId="0" applyNumberFormat="1" applyFont="1" applyFill="1" applyBorder="1"/>
    <xf numFmtId="0" fontId="3" fillId="0" borderId="3" xfId="1" applyFont="1" applyBorder="1" applyAlignment="1">
      <alignment horizontal="left"/>
    </xf>
    <xf numFmtId="0" fontId="11" fillId="8" borderId="3" xfId="0" applyFont="1" applyFill="1" applyBorder="1"/>
    <xf numFmtId="0" fontId="12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0" fontId="36" fillId="0" borderId="0" xfId="0" applyFont="1"/>
    <xf numFmtId="0" fontId="0" fillId="3" borderId="0" xfId="0" applyFill="1"/>
    <xf numFmtId="0" fontId="37" fillId="0" borderId="0" xfId="0" applyFont="1"/>
    <xf numFmtId="0" fontId="2" fillId="7" borderId="4" xfId="1" applyFont="1" applyFill="1" applyBorder="1"/>
    <xf numFmtId="0" fontId="0" fillId="3" borderId="0" xfId="0" applyFont="1" applyFill="1"/>
    <xf numFmtId="0" fontId="12" fillId="9" borderId="5" xfId="0" applyFont="1" applyFill="1" applyBorder="1" applyAlignment="1">
      <alignment horizontal="left"/>
    </xf>
    <xf numFmtId="2" fontId="29" fillId="9" borderId="3" xfId="0" applyNumberFormat="1" applyFont="1" applyFill="1" applyBorder="1" applyAlignment="1">
      <alignment horizontal="right"/>
    </xf>
    <xf numFmtId="0" fontId="12" fillId="10" borderId="5" xfId="0" applyFont="1" applyFill="1" applyBorder="1" applyAlignment="1">
      <alignment horizontal="left"/>
    </xf>
    <xf numFmtId="2" fontId="29" fillId="10" borderId="3" xfId="0" applyNumberFormat="1" applyFont="1" applyFill="1" applyBorder="1" applyAlignment="1">
      <alignment horizontal="right"/>
    </xf>
    <xf numFmtId="0" fontId="12" fillId="11" borderId="5" xfId="0" applyFont="1" applyFill="1" applyBorder="1" applyAlignment="1">
      <alignment horizontal="left"/>
    </xf>
    <xf numFmtId="2" fontId="29" fillId="11" borderId="3" xfId="0" applyNumberFormat="1" applyFont="1" applyFill="1" applyBorder="1" applyAlignment="1">
      <alignment horizontal="right"/>
    </xf>
    <xf numFmtId="0" fontId="29" fillId="12" borderId="5" xfId="0" applyFont="1" applyFill="1" applyBorder="1"/>
    <xf numFmtId="2" fontId="29" fillId="12" borderId="3" xfId="0" applyNumberFormat="1" applyFont="1" applyFill="1" applyBorder="1" applyAlignment="1">
      <alignment horizontal="right"/>
    </xf>
    <xf numFmtId="0" fontId="29" fillId="13" borderId="5" xfId="0" applyFont="1" applyFill="1" applyBorder="1"/>
    <xf numFmtId="0" fontId="29" fillId="14" borderId="5" xfId="0" applyFont="1" applyFill="1" applyBorder="1"/>
    <xf numFmtId="2" fontId="29" fillId="14" borderId="3" xfId="0" applyNumberFormat="1" applyFont="1" applyFill="1" applyBorder="1" applyAlignment="1">
      <alignment horizontal="right"/>
    </xf>
    <xf numFmtId="2" fontId="29" fillId="13" borderId="3" xfId="0" applyNumberFormat="1" applyFont="1" applyFill="1" applyBorder="1"/>
    <xf numFmtId="0" fontId="2" fillId="6" borderId="6" xfId="1" applyFont="1" applyFill="1" applyBorder="1"/>
    <xf numFmtId="2" fontId="2" fillId="6" borderId="6" xfId="1" applyNumberFormat="1" applyFont="1" applyFill="1" applyBorder="1"/>
    <xf numFmtId="2" fontId="33" fillId="5" borderId="6" xfId="0" applyNumberFormat="1" applyFont="1" applyFill="1" applyBorder="1"/>
    <xf numFmtId="2" fontId="14" fillId="15" borderId="7" xfId="1" applyNumberFormat="1" applyFont="1" applyFill="1" applyBorder="1"/>
    <xf numFmtId="2" fontId="38" fillId="7" borderId="7" xfId="0" applyNumberFormat="1" applyFont="1" applyFill="1" applyBorder="1"/>
    <xf numFmtId="2" fontId="38" fillId="7" borderId="8" xfId="0" applyNumberFormat="1" applyFont="1" applyFill="1" applyBorder="1"/>
    <xf numFmtId="0" fontId="2" fillId="5" borderId="6" xfId="1" applyFont="1" applyFill="1" applyBorder="1"/>
    <xf numFmtId="0" fontId="13" fillId="6" borderId="6" xfId="1" applyFont="1" applyFill="1" applyBorder="1"/>
    <xf numFmtId="0" fontId="2" fillId="7" borderId="9" xfId="1" applyFont="1" applyFill="1" applyBorder="1"/>
    <xf numFmtId="0" fontId="2" fillId="7" borderId="7" xfId="1" applyFont="1" applyFill="1" applyBorder="1"/>
    <xf numFmtId="0" fontId="2" fillId="7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33" fillId="7" borderId="3" xfId="0" applyFont="1" applyFill="1" applyBorder="1" applyAlignment="1">
      <alignment horizontal="center"/>
    </xf>
    <xf numFmtId="0" fontId="31" fillId="7" borderId="10" xfId="0" applyFont="1" applyFill="1" applyBorder="1"/>
    <xf numFmtId="2" fontId="31" fillId="7" borderId="11" xfId="0" applyNumberFormat="1" applyFont="1" applyFill="1" applyBorder="1"/>
    <xf numFmtId="0" fontId="2" fillId="7" borderId="12" xfId="0" applyFont="1" applyFill="1" applyBorder="1" applyAlignment="1">
      <alignment horizontal="center"/>
    </xf>
    <xf numFmtId="0" fontId="29" fillId="0" borderId="0" xfId="0" applyFont="1"/>
    <xf numFmtId="0" fontId="29" fillId="0" borderId="0" xfId="0" applyFont="1"/>
    <xf numFmtId="0" fontId="29" fillId="0" borderId="0" xfId="0" applyFont="1"/>
    <xf numFmtId="0" fontId="2" fillId="7" borderId="13" xfId="0" applyFont="1" applyFill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0" fillId="3" borderId="0" xfId="0" applyFont="1" applyFill="1"/>
    <xf numFmtId="2" fontId="30" fillId="16" borderId="3" xfId="0" applyNumberFormat="1" applyFont="1" applyFill="1" applyBorder="1"/>
    <xf numFmtId="2" fontId="29" fillId="16" borderId="3" xfId="0" applyNumberFormat="1" applyFont="1" applyFill="1" applyBorder="1" applyAlignment="1">
      <alignment horizontal="right"/>
    </xf>
    <xf numFmtId="0" fontId="29" fillId="0" borderId="3" xfId="0" applyFont="1" applyBorder="1"/>
    <xf numFmtId="0" fontId="2" fillId="7" borderId="14" xfId="0" applyFont="1" applyFill="1" applyBorder="1" applyAlignment="1">
      <alignment horizontal="center"/>
    </xf>
    <xf numFmtId="2" fontId="29" fillId="9" borderId="15" xfId="0" applyNumberFormat="1" applyFont="1" applyFill="1" applyBorder="1" applyAlignment="1">
      <alignment horizontal="right"/>
    </xf>
    <xf numFmtId="2" fontId="29" fillId="10" borderId="15" xfId="0" applyNumberFormat="1" applyFont="1" applyFill="1" applyBorder="1" applyAlignment="1">
      <alignment horizontal="right"/>
    </xf>
    <xf numFmtId="2" fontId="29" fillId="11" borderId="15" xfId="0" applyNumberFormat="1" applyFont="1" applyFill="1" applyBorder="1" applyAlignment="1">
      <alignment horizontal="right"/>
    </xf>
    <xf numFmtId="2" fontId="29" fillId="12" borderId="15" xfId="0" applyNumberFormat="1" applyFont="1" applyFill="1" applyBorder="1" applyAlignment="1">
      <alignment horizontal="right"/>
    </xf>
    <xf numFmtId="2" fontId="29" fillId="14" borderId="15" xfId="0" applyNumberFormat="1" applyFont="1" applyFill="1" applyBorder="1" applyAlignment="1">
      <alignment horizontal="right"/>
    </xf>
    <xf numFmtId="0" fontId="29" fillId="16" borderId="5" xfId="0" applyFont="1" applyFill="1" applyBorder="1"/>
    <xf numFmtId="2" fontId="29" fillId="16" borderId="15" xfId="0" applyNumberFormat="1" applyFont="1" applyFill="1" applyBorder="1" applyAlignment="1">
      <alignment horizontal="right"/>
    </xf>
    <xf numFmtId="0" fontId="29" fillId="0" borderId="5" xfId="0" applyFont="1" applyBorder="1"/>
    <xf numFmtId="0" fontId="29" fillId="0" borderId="15" xfId="0" applyFont="1" applyBorder="1"/>
    <xf numFmtId="2" fontId="29" fillId="13" borderId="15" xfId="0" applyNumberFormat="1" applyFont="1" applyFill="1" applyBorder="1"/>
    <xf numFmtId="2" fontId="31" fillId="7" borderId="16" xfId="0" applyNumberFormat="1" applyFont="1" applyFill="1" applyBorder="1"/>
    <xf numFmtId="2" fontId="30" fillId="12" borderId="3" xfId="0" applyNumberFormat="1" applyFont="1" applyFill="1" applyBorder="1"/>
    <xf numFmtId="2" fontId="32" fillId="12" borderId="3" xfId="0" applyNumberFormat="1" applyFont="1" applyFill="1" applyBorder="1"/>
    <xf numFmtId="2" fontId="34" fillId="12" borderId="3" xfId="0" applyNumberFormat="1" applyFont="1" applyFill="1" applyBorder="1"/>
    <xf numFmtId="0" fontId="20" fillId="0" borderId="3" xfId="1" applyFont="1" applyBorder="1"/>
    <xf numFmtId="2" fontId="32" fillId="9" borderId="3" xfId="0" applyNumberFormat="1" applyFont="1" applyFill="1" applyBorder="1"/>
    <xf numFmtId="2" fontId="30" fillId="9" borderId="3" xfId="0" applyNumberFormat="1" applyFont="1" applyFill="1" applyBorder="1"/>
    <xf numFmtId="0" fontId="30" fillId="9" borderId="3" xfId="0" applyFont="1" applyFill="1" applyBorder="1"/>
    <xf numFmtId="2" fontId="34" fillId="9" borderId="3" xfId="0" applyNumberFormat="1" applyFont="1" applyFill="1" applyBorder="1"/>
    <xf numFmtId="0" fontId="39" fillId="3" borderId="0" xfId="0" applyFont="1" applyFill="1"/>
    <xf numFmtId="2" fontId="32" fillId="9" borderId="17" xfId="0" applyNumberFormat="1" applyFont="1" applyFill="1" applyBorder="1"/>
    <xf numFmtId="0" fontId="0" fillId="0" borderId="0" xfId="0" applyFont="1"/>
    <xf numFmtId="0" fontId="31" fillId="3" borderId="0" xfId="0" applyFont="1" applyFill="1" applyBorder="1" applyAlignment="1">
      <alignment horizontal="left"/>
    </xf>
    <xf numFmtId="2" fontId="31" fillId="3" borderId="0" xfId="0" applyNumberFormat="1" applyFont="1" applyFill="1" applyBorder="1"/>
    <xf numFmtId="0" fontId="29" fillId="3" borderId="0" xfId="0" applyFont="1" applyFill="1"/>
    <xf numFmtId="0" fontId="3" fillId="3" borderId="5" xfId="1" applyFont="1" applyFill="1" applyBorder="1"/>
    <xf numFmtId="2" fontId="30" fillId="12" borderId="15" xfId="0" applyNumberFormat="1" applyFont="1" applyFill="1" applyBorder="1"/>
    <xf numFmtId="0" fontId="3" fillId="0" borderId="5" xfId="1" applyFont="1" applyBorder="1"/>
    <xf numFmtId="2" fontId="31" fillId="0" borderId="15" xfId="0" applyNumberFormat="1" applyFont="1" applyBorder="1"/>
    <xf numFmtId="2" fontId="31" fillId="12" borderId="8" xfId="0" applyNumberFormat="1" applyFont="1" applyFill="1" applyBorder="1"/>
    <xf numFmtId="0" fontId="32" fillId="0" borderId="3" xfId="1" applyFont="1" applyBorder="1"/>
    <xf numFmtId="49" fontId="3" fillId="0" borderId="3" xfId="1" applyNumberFormat="1" applyFont="1" applyBorder="1"/>
    <xf numFmtId="49" fontId="8" fillId="8" borderId="3" xfId="1" applyNumberFormat="1" applyFont="1" applyFill="1" applyBorder="1"/>
    <xf numFmtId="49" fontId="3" fillId="0" borderId="3" xfId="1" applyNumberFormat="1" applyFont="1" applyFill="1" applyBorder="1"/>
    <xf numFmtId="49" fontId="3" fillId="4" borderId="3" xfId="1" applyNumberFormat="1" applyFont="1" applyFill="1" applyBorder="1"/>
    <xf numFmtId="49" fontId="3" fillId="2" borderId="3" xfId="1" applyNumberFormat="1" applyFont="1" applyFill="1" applyBorder="1"/>
    <xf numFmtId="49" fontId="9" fillId="8" borderId="3" xfId="1" applyNumberFormat="1" applyFont="1" applyFill="1" applyBorder="1"/>
    <xf numFmtId="49" fontId="3" fillId="3" borderId="3" xfId="1" applyNumberFormat="1" applyFont="1" applyFill="1" applyBorder="1"/>
    <xf numFmtId="49" fontId="32" fillId="3" borderId="3" xfId="0" applyNumberFormat="1" applyFont="1" applyFill="1" applyBorder="1"/>
    <xf numFmtId="49" fontId="10" fillId="0" borderId="3" xfId="0" applyNumberFormat="1" applyFont="1" applyBorder="1"/>
    <xf numFmtId="49" fontId="5" fillId="3" borderId="3" xfId="1" applyNumberFormat="1" applyFont="1" applyFill="1" applyBorder="1"/>
    <xf numFmtId="49" fontId="3" fillId="8" borderId="3" xfId="1" applyNumberFormat="1" applyFont="1" applyFill="1" applyBorder="1"/>
    <xf numFmtId="49" fontId="32" fillId="0" borderId="3" xfId="0" applyNumberFormat="1" applyFont="1" applyBorder="1"/>
    <xf numFmtId="49" fontId="35" fillId="8" borderId="3" xfId="0" applyNumberFormat="1" applyFont="1" applyFill="1" applyBorder="1"/>
    <xf numFmtId="49" fontId="8" fillId="8" borderId="18" xfId="1" applyNumberFormat="1" applyFont="1" applyFill="1" applyBorder="1" applyAlignment="1">
      <alignment horizontal="left"/>
    </xf>
    <xf numFmtId="49" fontId="8" fillId="8" borderId="19" xfId="1" applyNumberFormat="1" applyFont="1" applyFill="1" applyBorder="1" applyAlignment="1">
      <alignment horizontal="left"/>
    </xf>
    <xf numFmtId="0" fontId="12" fillId="9" borderId="3" xfId="0" applyFont="1" applyFill="1" applyBorder="1" applyAlignment="1">
      <alignment horizontal="left"/>
    </xf>
    <xf numFmtId="0" fontId="12" fillId="12" borderId="3" xfId="0" applyFont="1" applyFill="1" applyBorder="1" applyAlignment="1">
      <alignment horizontal="left"/>
    </xf>
    <xf numFmtId="0" fontId="12" fillId="16" borderId="3" xfId="0" applyFont="1" applyFill="1" applyBorder="1" applyAlignment="1">
      <alignment horizontal="left"/>
    </xf>
    <xf numFmtId="2" fontId="22" fillId="9" borderId="3" xfId="0" applyNumberFormat="1" applyFont="1" applyFill="1" applyBorder="1"/>
    <xf numFmtId="2" fontId="23" fillId="9" borderId="3" xfId="0" applyNumberFormat="1" applyFont="1" applyFill="1" applyBorder="1"/>
    <xf numFmtId="2" fontId="9" fillId="8" borderId="3" xfId="0" applyNumberFormat="1" applyFont="1" applyFill="1" applyBorder="1"/>
    <xf numFmtId="2" fontId="12" fillId="3" borderId="0" xfId="0" applyNumberFormat="1" applyFont="1" applyFill="1" applyAlignment="1">
      <alignment horizontal="left"/>
    </xf>
    <xf numFmtId="49" fontId="8" fillId="8" borderId="20" xfId="1" applyNumberFormat="1" applyFont="1" applyFill="1" applyBorder="1"/>
    <xf numFmtId="0" fontId="9" fillId="8" borderId="21" xfId="1" applyFont="1" applyFill="1" applyBorder="1"/>
    <xf numFmtId="2" fontId="40" fillId="5" borderId="3" xfId="0" applyNumberFormat="1" applyFont="1" applyFill="1" applyBorder="1"/>
    <xf numFmtId="0" fontId="5" fillId="4" borderId="3" xfId="1" applyFont="1" applyFill="1" applyBorder="1"/>
    <xf numFmtId="0" fontId="5" fillId="4" borderId="2" xfId="1" applyFont="1" applyFill="1" applyBorder="1"/>
    <xf numFmtId="2" fontId="5" fillId="3" borderId="3" xfId="1" applyNumberFormat="1" applyFont="1" applyFill="1" applyBorder="1"/>
    <xf numFmtId="2" fontId="5" fillId="4" borderId="3" xfId="1" applyNumberFormat="1" applyFont="1" applyFill="1" applyBorder="1"/>
    <xf numFmtId="0" fontId="30" fillId="0" borderId="3" xfId="0" applyFont="1" applyBorder="1"/>
    <xf numFmtId="2" fontId="5" fillId="3" borderId="3" xfId="0" applyNumberFormat="1" applyFont="1" applyFill="1" applyBorder="1"/>
    <xf numFmtId="2" fontId="5" fillId="3" borderId="3" xfId="1" applyNumberFormat="1" applyFont="1" applyFill="1" applyBorder="1" applyAlignment="1">
      <alignment horizontal="right"/>
    </xf>
    <xf numFmtId="2" fontId="0" fillId="0" borderId="0" xfId="0" applyNumberFormat="1"/>
    <xf numFmtId="0" fontId="29" fillId="0" borderId="0" xfId="0" applyFont="1"/>
    <xf numFmtId="49" fontId="9" fillId="8" borderId="22" xfId="1" applyNumberFormat="1" applyFont="1" applyFill="1" applyBorder="1" applyAlignment="1">
      <alignment horizontal="center"/>
    </xf>
    <xf numFmtId="49" fontId="9" fillId="8" borderId="23" xfId="1" applyNumberFormat="1" applyFont="1" applyFill="1" applyBorder="1" applyAlignment="1">
      <alignment horizontal="center"/>
    </xf>
    <xf numFmtId="2" fontId="32" fillId="9" borderId="24" xfId="0" applyNumberFormat="1" applyFont="1" applyFill="1" applyBorder="1"/>
    <xf numFmtId="2" fontId="38" fillId="7" borderId="25" xfId="0" applyNumberFormat="1" applyFont="1" applyFill="1" applyBorder="1"/>
    <xf numFmtId="2" fontId="30" fillId="9" borderId="2" xfId="0" applyNumberFormat="1" applyFont="1" applyFill="1" applyBorder="1"/>
    <xf numFmtId="0" fontId="3" fillId="0" borderId="6" xfId="1" applyFont="1" applyBorder="1"/>
    <xf numFmtId="2" fontId="5" fillId="3" borderId="6" xfId="1" applyNumberFormat="1" applyFont="1" applyFill="1" applyBorder="1"/>
    <xf numFmtId="2" fontId="30" fillId="0" borderId="6" xfId="0" applyNumberFormat="1" applyFont="1" applyBorder="1"/>
    <xf numFmtId="2" fontId="30" fillId="16" borderId="6" xfId="0" applyNumberFormat="1" applyFont="1" applyFill="1" applyBorder="1"/>
    <xf numFmtId="2" fontId="32" fillId="0" borderId="0" xfId="0" applyNumberFormat="1" applyFont="1" applyBorder="1"/>
    <xf numFmtId="2" fontId="30" fillId="0" borderId="0" xfId="0" applyNumberFormat="1" applyFont="1"/>
    <xf numFmtId="2" fontId="22" fillId="12" borderId="3" xfId="0" applyNumberFormat="1" applyFont="1" applyFill="1" applyBorder="1"/>
    <xf numFmtId="0" fontId="2" fillId="7" borderId="26" xfId="1" applyFont="1" applyFill="1" applyBorder="1"/>
    <xf numFmtId="0" fontId="2" fillId="7" borderId="27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/>
    </xf>
    <xf numFmtId="0" fontId="32" fillId="3" borderId="0" xfId="0" applyFont="1" applyFill="1" applyBorder="1"/>
    <xf numFmtId="0" fontId="12" fillId="3" borderId="0" xfId="0" applyFont="1" applyFill="1" applyBorder="1" applyAlignment="1">
      <alignment horizontal="left"/>
    </xf>
    <xf numFmtId="0" fontId="28" fillId="0" borderId="3" xfId="1" applyFont="1" applyBorder="1"/>
    <xf numFmtId="2" fontId="28" fillId="3" borderId="3" xfId="1" applyNumberFormat="1" applyFont="1" applyFill="1" applyBorder="1"/>
    <xf numFmtId="2" fontId="37" fillId="0" borderId="0" xfId="0" applyNumberFormat="1" applyFont="1"/>
    <xf numFmtId="0" fontId="0" fillId="0" borderId="0" xfId="0" applyFill="1"/>
    <xf numFmtId="2" fontId="0" fillId="0" borderId="0" xfId="0" applyNumberFormat="1" applyFill="1"/>
    <xf numFmtId="0" fontId="29" fillId="0" borderId="0" xfId="0" applyFont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8" fillId="7" borderId="9" xfId="0" applyFont="1" applyFill="1" applyBorder="1" applyAlignment="1">
      <alignment horizontal="left"/>
    </xf>
    <xf numFmtId="0" fontId="38" fillId="7" borderId="7" xfId="0" applyFont="1" applyFill="1" applyBorder="1" applyAlignment="1">
      <alignment horizontal="left"/>
    </xf>
    <xf numFmtId="0" fontId="14" fillId="15" borderId="35" xfId="1" applyFont="1" applyFill="1" applyBorder="1"/>
    <xf numFmtId="0" fontId="14" fillId="15" borderId="36" xfId="1" applyFont="1" applyFill="1" applyBorder="1"/>
    <xf numFmtId="0" fontId="14" fillId="15" borderId="37" xfId="1" applyFont="1" applyFill="1" applyBorder="1"/>
    <xf numFmtId="0" fontId="30" fillId="0" borderId="29" xfId="0" applyFont="1" applyBorder="1" applyAlignment="1">
      <alignment horizontal="center"/>
    </xf>
    <xf numFmtId="0" fontId="30" fillId="0" borderId="38" xfId="0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34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1" fillId="0" borderId="39" xfId="0" applyFont="1" applyBorder="1" applyAlignment="1">
      <alignment horizontal="left"/>
    </xf>
    <xf numFmtId="0" fontId="31" fillId="0" borderId="40" xfId="0" applyFont="1" applyBorder="1" applyAlignment="1">
      <alignment horizontal="left"/>
    </xf>
    <xf numFmtId="0" fontId="31" fillId="0" borderId="41" xfId="0" applyFont="1" applyBorder="1" applyAlignment="1">
      <alignment horizontal="left"/>
    </xf>
    <xf numFmtId="0" fontId="31" fillId="0" borderId="42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31" fillId="0" borderId="43" xfId="0" applyFont="1" applyBorder="1" applyAlignment="1">
      <alignment horizontal="left"/>
    </xf>
    <xf numFmtId="0" fontId="31" fillId="0" borderId="33" xfId="0" applyFont="1" applyBorder="1"/>
    <xf numFmtId="0" fontId="31" fillId="0" borderId="34" xfId="0" applyFont="1" applyBorder="1"/>
    <xf numFmtId="0" fontId="31" fillId="0" borderId="19" xfId="0" applyFont="1" applyBorder="1"/>
    <xf numFmtId="0" fontId="31" fillId="12" borderId="35" xfId="0" applyFont="1" applyFill="1" applyBorder="1" applyAlignment="1">
      <alignment horizontal="left"/>
    </xf>
    <xf numFmtId="0" fontId="31" fillId="12" borderId="36" xfId="0" applyFont="1" applyFill="1" applyBorder="1" applyAlignment="1">
      <alignment horizontal="left"/>
    </xf>
    <xf numFmtId="0" fontId="31" fillId="12" borderId="37" xfId="0" applyFont="1" applyFill="1" applyBorder="1" applyAlignment="1">
      <alignment horizontal="left"/>
    </xf>
    <xf numFmtId="0" fontId="31" fillId="0" borderId="33" xfId="0" applyFont="1" applyBorder="1" applyAlignment="1">
      <alignment horizontal="left"/>
    </xf>
    <xf numFmtId="0" fontId="31" fillId="0" borderId="34" xfId="0" applyFont="1" applyBorder="1" applyAlignment="1">
      <alignment horizontal="left"/>
    </xf>
    <xf numFmtId="0" fontId="31" fillId="0" borderId="19" xfId="0" applyFont="1" applyBorder="1" applyAlignment="1">
      <alignment horizontal="left"/>
    </xf>
    <xf numFmtId="0" fontId="2" fillId="6" borderId="18" xfId="1" applyFont="1" applyFill="1" applyBorder="1"/>
    <xf numFmtId="0" fontId="2" fillId="6" borderId="19" xfId="1" applyFont="1" applyFill="1" applyBorder="1"/>
    <xf numFmtId="0" fontId="8" fillId="8" borderId="18" xfId="1" applyFont="1" applyFill="1" applyBorder="1"/>
    <xf numFmtId="0" fontId="8" fillId="8" borderId="19" xfId="1" applyFont="1" applyFill="1" applyBorder="1"/>
    <xf numFmtId="49" fontId="8" fillId="8" borderId="18" xfId="1" applyNumberFormat="1" applyFont="1" applyFill="1" applyBorder="1"/>
    <xf numFmtId="49" fontId="8" fillId="8" borderId="19" xfId="1" applyNumberFormat="1" applyFont="1" applyFill="1" applyBorder="1"/>
    <xf numFmtId="49" fontId="2" fillId="6" borderId="18" xfId="1" applyNumberFormat="1" applyFont="1" applyFill="1" applyBorder="1"/>
    <xf numFmtId="49" fontId="2" fillId="6" borderId="19" xfId="1" applyNumberFormat="1" applyFont="1" applyFill="1" applyBorder="1"/>
    <xf numFmtId="49" fontId="9" fillId="8" borderId="18" xfId="1" applyNumberFormat="1" applyFont="1" applyFill="1" applyBorder="1" applyAlignment="1">
      <alignment horizontal="center"/>
    </xf>
    <xf numFmtId="49" fontId="9" fillId="8" borderId="19" xfId="1" applyNumberFormat="1" applyFont="1" applyFill="1" applyBorder="1" applyAlignment="1">
      <alignment horizontal="center"/>
    </xf>
    <xf numFmtId="49" fontId="9" fillId="8" borderId="20" xfId="1" applyNumberFormat="1" applyFont="1" applyFill="1" applyBorder="1" applyAlignment="1">
      <alignment horizontal="center"/>
    </xf>
    <xf numFmtId="49" fontId="9" fillId="8" borderId="21" xfId="1" applyNumberFormat="1" applyFont="1" applyFill="1" applyBorder="1" applyAlignment="1">
      <alignment horizontal="center"/>
    </xf>
    <xf numFmtId="49" fontId="9" fillId="8" borderId="31" xfId="1" applyNumberFormat="1" applyFont="1" applyFill="1" applyBorder="1" applyAlignment="1">
      <alignment horizontal="center"/>
    </xf>
    <xf numFmtId="49" fontId="9" fillId="8" borderId="32" xfId="1" applyNumberFormat="1" applyFont="1" applyFill="1" applyBorder="1" applyAlignment="1">
      <alignment horizontal="center"/>
    </xf>
    <xf numFmtId="49" fontId="9" fillId="8" borderId="22" xfId="1" applyNumberFormat="1" applyFont="1" applyFill="1" applyBorder="1" applyAlignment="1">
      <alignment horizontal="center"/>
    </xf>
    <xf numFmtId="49" fontId="9" fillId="8" borderId="23" xfId="1" applyNumberFormat="1" applyFont="1" applyFill="1" applyBorder="1" applyAlignment="1">
      <alignment horizontal="center"/>
    </xf>
    <xf numFmtId="0" fontId="2" fillId="6" borderId="29" xfId="1" applyFont="1" applyFill="1" applyBorder="1"/>
    <xf numFmtId="0" fontId="2" fillId="6" borderId="30" xfId="1" applyFont="1" applyFill="1" applyBorder="1"/>
    <xf numFmtId="0" fontId="34" fillId="8" borderId="18" xfId="0" applyFont="1" applyFill="1" applyBorder="1"/>
    <xf numFmtId="0" fontId="34" fillId="8" borderId="19" xfId="0" applyFont="1" applyFill="1" applyBorder="1"/>
  </cellXfs>
  <cellStyles count="2">
    <cellStyle name="Excel Built-in Normal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</xdr:col>
      <xdr:colOff>9525</xdr:colOff>
      <xdr:row>2</xdr:row>
      <xdr:rowOff>142875</xdr:rowOff>
    </xdr:to>
    <xdr:pic>
      <xdr:nvPicPr>
        <xdr:cNvPr id="1118" name="Obrázok 1" descr="Lend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438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6"/>
  <sheetViews>
    <sheetView tabSelected="1" zoomScale="106" zoomScaleNormal="106" workbookViewId="0">
      <pane ySplit="6" topLeftCell="A317" activePane="bottomLeft" state="frozen"/>
      <selection pane="bottomLeft" activeCell="C3" sqref="C3"/>
    </sheetView>
  </sheetViews>
  <sheetFormatPr defaultRowHeight="15" x14ac:dyDescent="0.25"/>
  <cols>
    <col min="1" max="1" width="6.5703125" customWidth="1"/>
    <col min="2" max="2" width="7.85546875" bestFit="1" customWidth="1"/>
    <col min="3" max="3" width="42.140625" customWidth="1"/>
    <col min="4" max="4" width="16.7109375" customWidth="1"/>
    <col min="5" max="11" width="14.85546875" customWidth="1"/>
    <col min="12" max="12" width="12.7109375" bestFit="1" customWidth="1"/>
  </cols>
  <sheetData>
    <row r="1" spans="1:11" ht="25.5" x14ac:dyDescent="0.35">
      <c r="A1" s="177" t="s">
        <v>351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x14ac:dyDescent="0.25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1" x14ac:dyDescent="0.25">
      <c r="A3" s="1"/>
      <c r="B3" s="1"/>
      <c r="C3" s="2"/>
      <c r="D3" s="1"/>
      <c r="E3" s="78"/>
      <c r="F3" s="1"/>
      <c r="G3" s="79"/>
      <c r="H3" s="79"/>
      <c r="I3" s="152"/>
      <c r="J3" s="1"/>
      <c r="K3" s="1"/>
    </row>
    <row r="4" spans="1:11" ht="6" customHeight="1" x14ac:dyDescent="0.25">
      <c r="A4" s="1"/>
      <c r="B4" s="1"/>
      <c r="C4" s="2"/>
      <c r="D4" s="1"/>
      <c r="E4" s="78"/>
      <c r="F4" s="1"/>
      <c r="G4" s="79"/>
      <c r="H4" s="79"/>
      <c r="I4" s="152"/>
      <c r="J4" s="1"/>
      <c r="K4" s="1"/>
    </row>
    <row r="5" spans="1:11" ht="15.75" thickBot="1" x14ac:dyDescent="0.3">
      <c r="A5" s="3" t="s">
        <v>1</v>
      </c>
      <c r="B5" s="1"/>
      <c r="C5" s="2"/>
      <c r="D5" s="1"/>
      <c r="E5" s="78"/>
      <c r="F5" s="82" t="s">
        <v>222</v>
      </c>
      <c r="G5" s="82" t="s">
        <v>274</v>
      </c>
      <c r="H5" s="184" t="s">
        <v>221</v>
      </c>
      <c r="I5" s="185"/>
      <c r="J5" s="185"/>
      <c r="K5" s="186"/>
    </row>
    <row r="6" spans="1:11" ht="15.75" thickBot="1" x14ac:dyDescent="0.3">
      <c r="A6" s="70"/>
      <c r="B6" s="71" t="s">
        <v>310</v>
      </c>
      <c r="C6" s="71" t="s">
        <v>2</v>
      </c>
      <c r="D6" s="71" t="s">
        <v>230</v>
      </c>
      <c r="E6" s="71" t="s">
        <v>350</v>
      </c>
      <c r="F6" s="81">
        <v>2017</v>
      </c>
      <c r="G6" s="81">
        <v>2017</v>
      </c>
      <c r="H6" s="72">
        <v>2018</v>
      </c>
      <c r="I6" s="72" t="s">
        <v>369</v>
      </c>
      <c r="J6" s="72">
        <v>2019</v>
      </c>
      <c r="K6" s="73">
        <v>2020</v>
      </c>
    </row>
    <row r="7" spans="1:11" x14ac:dyDescent="0.25">
      <c r="A7" s="4"/>
      <c r="B7" s="5">
        <v>111003</v>
      </c>
      <c r="C7" s="5" t="s">
        <v>3</v>
      </c>
      <c r="D7" s="145">
        <v>1834724.54</v>
      </c>
      <c r="E7" s="145">
        <v>2083364.79</v>
      </c>
      <c r="F7" s="6">
        <v>1980818</v>
      </c>
      <c r="G7" s="6">
        <v>2267161</v>
      </c>
      <c r="H7" s="157">
        <v>2297161</v>
      </c>
      <c r="I7" s="155"/>
      <c r="J7" s="108">
        <v>2297161</v>
      </c>
      <c r="K7" s="108">
        <v>2297161</v>
      </c>
    </row>
    <row r="8" spans="1:11" x14ac:dyDescent="0.25">
      <c r="A8" s="7"/>
      <c r="B8" s="7">
        <v>121001</v>
      </c>
      <c r="C8" s="7" t="s">
        <v>4</v>
      </c>
      <c r="D8" s="15">
        <v>15545.28</v>
      </c>
      <c r="E8" s="15">
        <v>15305.19</v>
      </c>
      <c r="F8" s="9">
        <v>14927</v>
      </c>
      <c r="G8" s="9">
        <v>14927</v>
      </c>
      <c r="H8" s="104">
        <v>14927</v>
      </c>
      <c r="I8" s="103"/>
      <c r="J8" s="103">
        <v>14927</v>
      </c>
      <c r="K8" s="103">
        <v>14927</v>
      </c>
    </row>
    <row r="9" spans="1:11" x14ac:dyDescent="0.25">
      <c r="A9" s="7"/>
      <c r="B9" s="7">
        <v>121002</v>
      </c>
      <c r="C9" s="7" t="s">
        <v>5</v>
      </c>
      <c r="D9" s="15">
        <v>13074.51</v>
      </c>
      <c r="E9" s="15">
        <v>13794.7</v>
      </c>
      <c r="F9" s="9">
        <v>13081</v>
      </c>
      <c r="G9" s="9">
        <v>13081</v>
      </c>
      <c r="H9" s="104">
        <v>13081</v>
      </c>
      <c r="I9" s="103"/>
      <c r="J9" s="103">
        <v>13081</v>
      </c>
      <c r="K9" s="103">
        <v>13081</v>
      </c>
    </row>
    <row r="10" spans="1:11" x14ac:dyDescent="0.25">
      <c r="A10" s="7"/>
      <c r="B10" s="7">
        <v>121003</v>
      </c>
      <c r="C10" s="7" t="s">
        <v>6</v>
      </c>
      <c r="D10" s="15">
        <v>5.1100000000000003</v>
      </c>
      <c r="E10" s="15">
        <v>26.84</v>
      </c>
      <c r="F10" s="9">
        <v>30</v>
      </c>
      <c r="G10" s="9">
        <v>30</v>
      </c>
      <c r="H10" s="104">
        <v>30</v>
      </c>
      <c r="I10" s="103"/>
      <c r="J10" s="103">
        <v>30</v>
      </c>
      <c r="K10" s="103">
        <v>30</v>
      </c>
    </row>
    <row r="11" spans="1:11" x14ac:dyDescent="0.25">
      <c r="A11" s="7"/>
      <c r="B11" s="7">
        <v>133001</v>
      </c>
      <c r="C11" s="7" t="s">
        <v>7</v>
      </c>
      <c r="D11" s="15">
        <v>2390.63</v>
      </c>
      <c r="E11" s="146">
        <v>2486.3000000000002</v>
      </c>
      <c r="F11" s="9">
        <v>2452</v>
      </c>
      <c r="G11" s="9">
        <v>2452</v>
      </c>
      <c r="H11" s="104">
        <v>2452</v>
      </c>
      <c r="I11" s="103"/>
      <c r="J11" s="103">
        <v>2452</v>
      </c>
      <c r="K11" s="103">
        <v>2452</v>
      </c>
    </row>
    <row r="12" spans="1:11" x14ac:dyDescent="0.25">
      <c r="A12" s="7"/>
      <c r="B12" s="7">
        <v>133006</v>
      </c>
      <c r="C12" s="7" t="s">
        <v>8</v>
      </c>
      <c r="D12" s="146">
        <v>738.65</v>
      </c>
      <c r="E12" s="146">
        <v>467.67</v>
      </c>
      <c r="F12" s="9">
        <v>500</v>
      </c>
      <c r="G12" s="9">
        <v>500</v>
      </c>
      <c r="H12" s="104">
        <v>500</v>
      </c>
      <c r="I12" s="103"/>
      <c r="J12" s="103">
        <v>500</v>
      </c>
      <c r="K12" s="103">
        <v>500</v>
      </c>
    </row>
    <row r="13" spans="1:11" x14ac:dyDescent="0.25">
      <c r="A13" s="7"/>
      <c r="B13" s="7">
        <v>133012</v>
      </c>
      <c r="C13" s="7" t="s">
        <v>9</v>
      </c>
      <c r="D13" s="15">
        <v>13.28</v>
      </c>
      <c r="E13" s="15">
        <v>10.79</v>
      </c>
      <c r="F13" s="9">
        <v>20</v>
      </c>
      <c r="G13" s="9">
        <v>20</v>
      </c>
      <c r="H13" s="104">
        <v>20</v>
      </c>
      <c r="I13" s="103"/>
      <c r="J13" s="103">
        <v>20</v>
      </c>
      <c r="K13" s="103">
        <v>20</v>
      </c>
    </row>
    <row r="14" spans="1:11" x14ac:dyDescent="0.25">
      <c r="A14" s="7"/>
      <c r="B14" s="7">
        <v>133013</v>
      </c>
      <c r="C14" s="7" t="s">
        <v>10</v>
      </c>
      <c r="D14" s="15">
        <v>55663.74</v>
      </c>
      <c r="E14" s="15">
        <v>59198.26</v>
      </c>
      <c r="F14" s="18">
        <v>64000</v>
      </c>
      <c r="G14" s="18">
        <v>64000</v>
      </c>
      <c r="H14" s="104">
        <v>73800</v>
      </c>
      <c r="I14" s="103"/>
      <c r="J14" s="103">
        <v>73800</v>
      </c>
      <c r="K14" s="103">
        <v>73800</v>
      </c>
    </row>
    <row r="15" spans="1:11" x14ac:dyDescent="0.25">
      <c r="A15" s="11" t="s">
        <v>11</v>
      </c>
      <c r="B15" s="12">
        <v>100</v>
      </c>
      <c r="C15" s="12" t="s">
        <v>12</v>
      </c>
      <c r="D15" s="12">
        <f t="shared" ref="D15:K15" si="0">SUM(D7:D14)</f>
        <v>1922155.74</v>
      </c>
      <c r="E15" s="12">
        <f t="shared" si="0"/>
        <v>2174654.5399999996</v>
      </c>
      <c r="F15" s="13">
        <f t="shared" si="0"/>
        <v>2075828</v>
      </c>
      <c r="G15" s="13">
        <f t="shared" si="0"/>
        <v>2362171</v>
      </c>
      <c r="H15" s="13">
        <f>SUM(H7:H14)</f>
        <v>2401971</v>
      </c>
      <c r="I15" s="13"/>
      <c r="J15" s="13">
        <f t="shared" si="0"/>
        <v>2401971</v>
      </c>
      <c r="K15" s="13">
        <f t="shared" si="0"/>
        <v>2401971</v>
      </c>
    </row>
    <row r="16" spans="1:11" s="107" customFormat="1" ht="12.75" x14ac:dyDescent="0.2">
      <c r="A16" s="8"/>
      <c r="B16" s="17">
        <v>212002</v>
      </c>
      <c r="C16" s="17" t="s">
        <v>272</v>
      </c>
      <c r="D16" s="144">
        <v>0</v>
      </c>
      <c r="E16" s="144">
        <v>0</v>
      </c>
      <c r="F16" s="18">
        <v>197</v>
      </c>
      <c r="G16" s="18">
        <v>197</v>
      </c>
      <c r="H16" s="104">
        <v>195</v>
      </c>
      <c r="I16" s="103"/>
      <c r="J16" s="103">
        <v>195</v>
      </c>
      <c r="K16" s="103">
        <v>195</v>
      </c>
    </row>
    <row r="17" spans="1:11" x14ac:dyDescent="0.25">
      <c r="A17" s="14"/>
      <c r="B17" s="8">
        <v>212003</v>
      </c>
      <c r="C17" s="15" t="s">
        <v>189</v>
      </c>
      <c r="D17" s="21">
        <v>19029.12</v>
      </c>
      <c r="E17" s="21">
        <v>18156.189999999999</v>
      </c>
      <c r="F17" s="18">
        <v>16097</v>
      </c>
      <c r="G17" s="18">
        <v>15976</v>
      </c>
      <c r="H17" s="104">
        <v>15191</v>
      </c>
      <c r="I17" s="103"/>
      <c r="J17" s="103">
        <v>15191</v>
      </c>
      <c r="K17" s="103">
        <v>15191</v>
      </c>
    </row>
    <row r="18" spans="1:11" x14ac:dyDescent="0.25">
      <c r="A18" s="7"/>
      <c r="B18" s="7">
        <v>221004</v>
      </c>
      <c r="C18" s="7" t="s">
        <v>13</v>
      </c>
      <c r="D18" s="15">
        <v>6763.26</v>
      </c>
      <c r="E18" s="146">
        <v>9957.0499999999993</v>
      </c>
      <c r="F18" s="9">
        <v>7000</v>
      </c>
      <c r="G18" s="9">
        <v>7000</v>
      </c>
      <c r="H18" s="104">
        <v>8000</v>
      </c>
      <c r="I18" s="104"/>
      <c r="J18" s="104">
        <v>8000</v>
      </c>
      <c r="K18" s="104">
        <v>8000</v>
      </c>
    </row>
    <row r="19" spans="1:11" x14ac:dyDescent="0.25">
      <c r="A19" s="7"/>
      <c r="B19" s="7">
        <v>222003</v>
      </c>
      <c r="C19" s="7" t="s">
        <v>14</v>
      </c>
      <c r="D19" s="15">
        <v>284.8</v>
      </c>
      <c r="E19" s="146">
        <v>377.58</v>
      </c>
      <c r="F19" s="9">
        <v>300</v>
      </c>
      <c r="G19" s="9">
        <v>300</v>
      </c>
      <c r="H19" s="104">
        <v>300</v>
      </c>
      <c r="I19" s="104"/>
      <c r="J19" s="104">
        <v>300</v>
      </c>
      <c r="K19" s="104">
        <v>300</v>
      </c>
    </row>
    <row r="20" spans="1:11" x14ac:dyDescent="0.25">
      <c r="A20" s="8"/>
      <c r="B20" s="17">
        <v>223</v>
      </c>
      <c r="C20" s="17" t="s">
        <v>15</v>
      </c>
      <c r="D20" s="144">
        <v>17052.34</v>
      </c>
      <c r="E20" s="144">
        <v>16135.74</v>
      </c>
      <c r="F20" s="18">
        <v>17052</v>
      </c>
      <c r="G20" s="18">
        <v>17052</v>
      </c>
      <c r="H20" s="104">
        <v>15760</v>
      </c>
      <c r="I20" s="104"/>
      <c r="J20" s="104">
        <v>15760</v>
      </c>
      <c r="K20" s="104">
        <v>15760</v>
      </c>
    </row>
    <row r="21" spans="1:11" x14ac:dyDescent="0.25">
      <c r="A21" s="8"/>
      <c r="B21" s="17">
        <v>229005</v>
      </c>
      <c r="C21" s="17" t="s">
        <v>16</v>
      </c>
      <c r="D21" s="147">
        <v>16.600000000000001</v>
      </c>
      <c r="E21" s="147">
        <v>16.600000000000001</v>
      </c>
      <c r="F21" s="9">
        <v>17</v>
      </c>
      <c r="G21" s="9">
        <v>33</v>
      </c>
      <c r="H21" s="104">
        <v>33</v>
      </c>
      <c r="I21" s="104"/>
      <c r="J21" s="104">
        <v>33</v>
      </c>
      <c r="K21" s="104">
        <v>33</v>
      </c>
    </row>
    <row r="22" spans="1:11" s="1" customFormat="1" x14ac:dyDescent="0.25">
      <c r="A22" s="8"/>
      <c r="B22" s="17">
        <v>231</v>
      </c>
      <c r="C22" s="17" t="s">
        <v>187</v>
      </c>
      <c r="D22" s="147">
        <v>6000</v>
      </c>
      <c r="E22" s="147">
        <v>0</v>
      </c>
      <c r="F22" s="9">
        <v>0</v>
      </c>
      <c r="G22" s="9">
        <v>0</v>
      </c>
      <c r="H22" s="104">
        <v>0</v>
      </c>
      <c r="I22" s="104"/>
      <c r="J22" s="104">
        <v>0</v>
      </c>
      <c r="K22" s="104">
        <v>0</v>
      </c>
    </row>
    <row r="23" spans="1:11" s="80" customFormat="1" x14ac:dyDescent="0.25">
      <c r="A23" s="8"/>
      <c r="B23" s="17">
        <v>233</v>
      </c>
      <c r="C23" s="17" t="s">
        <v>241</v>
      </c>
      <c r="D23" s="147">
        <v>0</v>
      </c>
      <c r="E23" s="147">
        <v>1366</v>
      </c>
      <c r="F23" s="9">
        <v>0</v>
      </c>
      <c r="G23" s="9">
        <v>0</v>
      </c>
      <c r="H23" s="99">
        <v>0</v>
      </c>
      <c r="I23" s="99"/>
      <c r="J23" s="99">
        <v>0</v>
      </c>
      <c r="K23" s="99">
        <v>0</v>
      </c>
    </row>
    <row r="24" spans="1:11" s="27" customFormat="1" ht="12.75" x14ac:dyDescent="0.2">
      <c r="A24" s="7"/>
      <c r="B24" s="7">
        <v>239001</v>
      </c>
      <c r="C24" s="7" t="s">
        <v>188</v>
      </c>
      <c r="D24" s="15">
        <v>2074.8200000000002</v>
      </c>
      <c r="E24" s="15">
        <v>3750.9</v>
      </c>
      <c r="F24" s="9">
        <v>3000</v>
      </c>
      <c r="G24" s="9">
        <v>4000</v>
      </c>
      <c r="H24" s="99">
        <v>4000</v>
      </c>
      <c r="I24" s="100"/>
      <c r="J24" s="100">
        <v>4000</v>
      </c>
      <c r="K24" s="100">
        <v>4000</v>
      </c>
    </row>
    <row r="25" spans="1:11" s="27" customFormat="1" ht="12.75" x14ac:dyDescent="0.2">
      <c r="A25" s="7"/>
      <c r="B25" s="7">
        <v>292</v>
      </c>
      <c r="C25" s="7" t="s">
        <v>363</v>
      </c>
      <c r="D25" s="146">
        <v>0</v>
      </c>
      <c r="E25" s="146">
        <v>0</v>
      </c>
      <c r="F25" s="9">
        <v>0</v>
      </c>
      <c r="G25" s="9">
        <v>1970</v>
      </c>
      <c r="H25" s="104">
        <v>0</v>
      </c>
      <c r="I25" s="103"/>
      <c r="J25" s="103">
        <v>0</v>
      </c>
      <c r="K25" s="103">
        <v>0</v>
      </c>
    </row>
    <row r="26" spans="1:11" x14ac:dyDescent="0.25">
      <c r="A26" s="7"/>
      <c r="B26" s="7">
        <v>242</v>
      </c>
      <c r="C26" s="7" t="s">
        <v>17</v>
      </c>
      <c r="D26" s="15">
        <v>3904.15</v>
      </c>
      <c r="E26" s="15">
        <v>778.32</v>
      </c>
      <c r="F26" s="9">
        <v>500</v>
      </c>
      <c r="G26" s="9">
        <v>964</v>
      </c>
      <c r="H26" s="104">
        <v>1550</v>
      </c>
      <c r="I26" s="104"/>
      <c r="J26" s="104">
        <v>1550</v>
      </c>
      <c r="K26" s="104">
        <v>1550</v>
      </c>
    </row>
    <row r="27" spans="1:11" x14ac:dyDescent="0.25">
      <c r="A27" s="19"/>
      <c r="B27" s="19">
        <v>292</v>
      </c>
      <c r="C27" s="19" t="s">
        <v>18</v>
      </c>
      <c r="D27" s="148">
        <v>19956.37</v>
      </c>
      <c r="E27" s="148">
        <v>34358.69</v>
      </c>
      <c r="F27" s="148">
        <v>30000</v>
      </c>
      <c r="G27" s="148">
        <v>30000</v>
      </c>
      <c r="H27" s="104">
        <v>36500</v>
      </c>
      <c r="I27" s="103"/>
      <c r="J27" s="103">
        <v>36500</v>
      </c>
      <c r="K27" s="103">
        <v>36500</v>
      </c>
    </row>
    <row r="28" spans="1:11" x14ac:dyDescent="0.25">
      <c r="A28" s="20"/>
      <c r="B28" s="20">
        <v>200</v>
      </c>
      <c r="C28" s="20" t="s">
        <v>19</v>
      </c>
      <c r="D28" s="20">
        <f>SUM(D17:D27)</f>
        <v>75081.459999999992</v>
      </c>
      <c r="E28" s="20">
        <f>SUM(E17:E27)</f>
        <v>84897.07</v>
      </c>
      <c r="F28" s="13">
        <f>SUM(F16:F27)</f>
        <v>74163</v>
      </c>
      <c r="G28" s="13">
        <f>SUM(G16:G27)</f>
        <v>77492</v>
      </c>
      <c r="H28" s="13">
        <f>SUM(H16:H27)</f>
        <v>81529</v>
      </c>
      <c r="I28" s="13"/>
      <c r="J28" s="13">
        <f>SUM(J16:J27)</f>
        <v>81529</v>
      </c>
      <c r="K28" s="13">
        <f>SUM(K16:K27)</f>
        <v>81529</v>
      </c>
    </row>
    <row r="29" spans="1:11" x14ac:dyDescent="0.25">
      <c r="A29" s="22"/>
      <c r="B29" s="8">
        <v>312012</v>
      </c>
      <c r="C29" s="8" t="s">
        <v>20</v>
      </c>
      <c r="D29" s="146">
        <v>4775.55</v>
      </c>
      <c r="E29" s="146">
        <v>4792.29</v>
      </c>
      <c r="F29" s="9">
        <v>4792</v>
      </c>
      <c r="G29" s="9">
        <v>4831</v>
      </c>
      <c r="H29" s="104">
        <v>4831</v>
      </c>
      <c r="I29" s="104"/>
      <c r="J29" s="104">
        <v>4831</v>
      </c>
      <c r="K29" s="104">
        <v>4831</v>
      </c>
    </row>
    <row r="30" spans="1:11" x14ac:dyDescent="0.25">
      <c r="A30" s="7"/>
      <c r="B30" s="8">
        <v>312012</v>
      </c>
      <c r="C30" s="7" t="s">
        <v>21</v>
      </c>
      <c r="D30" s="146">
        <v>221.83</v>
      </c>
      <c r="E30" s="146">
        <v>222.61</v>
      </c>
      <c r="F30" s="9">
        <v>223</v>
      </c>
      <c r="G30" s="9">
        <v>224</v>
      </c>
      <c r="H30" s="104">
        <v>224</v>
      </c>
      <c r="I30" s="104"/>
      <c r="J30" s="104">
        <v>224</v>
      </c>
      <c r="K30" s="104">
        <v>224</v>
      </c>
    </row>
    <row r="31" spans="1:11" x14ac:dyDescent="0.25">
      <c r="A31" s="7"/>
      <c r="B31" s="8">
        <v>312012</v>
      </c>
      <c r="C31" s="7" t="s">
        <v>22</v>
      </c>
      <c r="D31" s="146">
        <v>480.77</v>
      </c>
      <c r="E31" s="146">
        <v>481.98</v>
      </c>
      <c r="F31" s="9">
        <v>482</v>
      </c>
      <c r="G31" s="9">
        <v>485</v>
      </c>
      <c r="H31" s="104">
        <v>485</v>
      </c>
      <c r="I31" s="104"/>
      <c r="J31" s="104">
        <v>485</v>
      </c>
      <c r="K31" s="104">
        <v>485</v>
      </c>
    </row>
    <row r="32" spans="1:11" x14ac:dyDescent="0.25">
      <c r="A32" s="7"/>
      <c r="B32" s="8">
        <v>312012</v>
      </c>
      <c r="C32" s="7" t="s">
        <v>247</v>
      </c>
      <c r="D32" s="146">
        <v>6136.87</v>
      </c>
      <c r="E32" s="146">
        <v>6330.91</v>
      </c>
      <c r="F32" s="9">
        <v>6331</v>
      </c>
      <c r="G32" s="9">
        <v>6318</v>
      </c>
      <c r="H32" s="104">
        <v>6318</v>
      </c>
      <c r="I32" s="104"/>
      <c r="J32" s="104">
        <v>6318</v>
      </c>
      <c r="K32" s="104">
        <v>6318</v>
      </c>
    </row>
    <row r="33" spans="1:13" x14ac:dyDescent="0.25">
      <c r="A33" s="7"/>
      <c r="B33" s="8">
        <v>312012</v>
      </c>
      <c r="C33" s="7" t="s">
        <v>23</v>
      </c>
      <c r="D33" s="146">
        <v>1694.55</v>
      </c>
      <c r="E33" s="146">
        <v>1700.49</v>
      </c>
      <c r="F33" s="9">
        <v>1700</v>
      </c>
      <c r="G33" s="9">
        <v>1714</v>
      </c>
      <c r="H33" s="104">
        <v>1714</v>
      </c>
      <c r="I33" s="104"/>
      <c r="J33" s="104">
        <v>1714</v>
      </c>
      <c r="K33" s="104">
        <v>1714</v>
      </c>
      <c r="M33" s="151"/>
    </row>
    <row r="34" spans="1:13" x14ac:dyDescent="0.25">
      <c r="A34" s="7"/>
      <c r="B34" s="8">
        <v>312012</v>
      </c>
      <c r="C34" s="7" t="s">
        <v>24</v>
      </c>
      <c r="D34" s="146">
        <v>1269668</v>
      </c>
      <c r="E34" s="146">
        <v>1346464</v>
      </c>
      <c r="F34" s="9">
        <v>1324912</v>
      </c>
      <c r="G34" s="9">
        <v>1448001</v>
      </c>
      <c r="H34" s="104">
        <v>1527724</v>
      </c>
      <c r="I34" s="104"/>
      <c r="J34" s="104">
        <v>1527724</v>
      </c>
      <c r="K34" s="104">
        <v>1527724</v>
      </c>
    </row>
    <row r="35" spans="1:13" x14ac:dyDescent="0.25">
      <c r="A35" s="7"/>
      <c r="B35" s="8">
        <v>312012</v>
      </c>
      <c r="C35" s="7" t="s">
        <v>25</v>
      </c>
      <c r="D35" s="146">
        <v>23178</v>
      </c>
      <c r="E35" s="146">
        <v>24106</v>
      </c>
      <c r="F35" s="9">
        <v>23932</v>
      </c>
      <c r="G35" s="9">
        <v>15091</v>
      </c>
      <c r="H35" s="104">
        <v>26118</v>
      </c>
      <c r="I35" s="104"/>
      <c r="J35" s="104">
        <v>26118</v>
      </c>
      <c r="K35" s="104">
        <v>26118</v>
      </c>
    </row>
    <row r="36" spans="1:13" x14ac:dyDescent="0.25">
      <c r="A36" s="7"/>
      <c r="B36" s="8">
        <v>312012</v>
      </c>
      <c r="C36" s="7" t="s">
        <v>26</v>
      </c>
      <c r="D36" s="146">
        <v>32760</v>
      </c>
      <c r="E36" s="146">
        <v>34768</v>
      </c>
      <c r="F36" s="9">
        <v>34080</v>
      </c>
      <c r="G36" s="9">
        <v>18072</v>
      </c>
      <c r="H36" s="104">
        <v>27108</v>
      </c>
      <c r="I36" s="104"/>
      <c r="J36" s="104">
        <v>27108</v>
      </c>
      <c r="K36" s="104">
        <v>27108</v>
      </c>
      <c r="L36" s="151"/>
    </row>
    <row r="37" spans="1:13" x14ac:dyDescent="0.25">
      <c r="A37" s="8"/>
      <c r="B37" s="8">
        <v>312012</v>
      </c>
      <c r="C37" s="8" t="s">
        <v>27</v>
      </c>
      <c r="D37" s="146">
        <v>3051</v>
      </c>
      <c r="E37" s="146">
        <v>879</v>
      </c>
      <c r="F37" s="9">
        <v>0</v>
      </c>
      <c r="G37" s="9">
        <v>0</v>
      </c>
      <c r="H37" s="104">
        <v>0</v>
      </c>
      <c r="I37" s="104"/>
      <c r="J37" s="104">
        <v>0</v>
      </c>
      <c r="K37" s="104">
        <v>0</v>
      </c>
    </row>
    <row r="38" spans="1:13" x14ac:dyDescent="0.25">
      <c r="A38" s="7"/>
      <c r="B38" s="8">
        <v>312012</v>
      </c>
      <c r="C38" s="7" t="s">
        <v>28</v>
      </c>
      <c r="D38" s="146">
        <v>3003</v>
      </c>
      <c r="E38" s="146">
        <v>2107</v>
      </c>
      <c r="F38" s="9">
        <v>2107</v>
      </c>
      <c r="G38" s="9">
        <v>0</v>
      </c>
      <c r="H38" s="104">
        <v>0</v>
      </c>
      <c r="I38" s="104"/>
      <c r="J38" s="104">
        <v>0</v>
      </c>
      <c r="K38" s="104">
        <v>0</v>
      </c>
    </row>
    <row r="39" spans="1:13" x14ac:dyDescent="0.25">
      <c r="A39" s="7"/>
      <c r="B39" s="8">
        <v>312012</v>
      </c>
      <c r="C39" s="7" t="s">
        <v>29</v>
      </c>
      <c r="D39" s="146">
        <v>2951.5</v>
      </c>
      <c r="E39" s="146">
        <v>3981</v>
      </c>
      <c r="F39" s="9">
        <v>0</v>
      </c>
      <c r="G39" s="9">
        <v>340</v>
      </c>
      <c r="H39" s="104">
        <v>0</v>
      </c>
      <c r="I39" s="104"/>
      <c r="J39" s="104">
        <v>0</v>
      </c>
      <c r="K39" s="104">
        <v>0</v>
      </c>
    </row>
    <row r="40" spans="1:13" x14ac:dyDescent="0.25">
      <c r="A40" s="7"/>
      <c r="B40" s="8">
        <v>312</v>
      </c>
      <c r="C40" s="7" t="s">
        <v>242</v>
      </c>
      <c r="D40" s="146">
        <v>0</v>
      </c>
      <c r="E40" s="146">
        <v>7700</v>
      </c>
      <c r="F40" s="9">
        <v>0</v>
      </c>
      <c r="G40" s="9">
        <v>12600</v>
      </c>
      <c r="H40" s="104">
        <v>0</v>
      </c>
      <c r="I40" s="104"/>
      <c r="J40" s="104">
        <v>0</v>
      </c>
      <c r="K40" s="104">
        <v>0</v>
      </c>
    </row>
    <row r="41" spans="1:13" x14ac:dyDescent="0.25">
      <c r="A41" s="7"/>
      <c r="B41" s="8">
        <v>312</v>
      </c>
      <c r="C41" s="7" t="s">
        <v>243</v>
      </c>
      <c r="D41" s="146">
        <v>0</v>
      </c>
      <c r="E41" s="146">
        <v>9090</v>
      </c>
      <c r="F41" s="9">
        <v>0</v>
      </c>
      <c r="G41" s="9">
        <v>9100</v>
      </c>
      <c r="H41" s="104">
        <v>0</v>
      </c>
      <c r="I41" s="104"/>
      <c r="J41" s="104">
        <v>0</v>
      </c>
      <c r="K41" s="104">
        <v>0</v>
      </c>
    </row>
    <row r="42" spans="1:13" x14ac:dyDescent="0.25">
      <c r="A42" s="7"/>
      <c r="B42" s="8">
        <v>312</v>
      </c>
      <c r="C42" s="7" t="s">
        <v>358</v>
      </c>
      <c r="D42" s="146">
        <v>0</v>
      </c>
      <c r="E42" s="146">
        <v>0</v>
      </c>
      <c r="F42" s="9">
        <v>0</v>
      </c>
      <c r="G42" s="9">
        <v>2773</v>
      </c>
      <c r="H42" s="104">
        <v>0</v>
      </c>
      <c r="I42" s="104"/>
      <c r="J42" s="104">
        <v>0</v>
      </c>
      <c r="K42" s="104">
        <v>0</v>
      </c>
    </row>
    <row r="43" spans="1:13" x14ac:dyDescent="0.25">
      <c r="A43" s="7"/>
      <c r="B43" s="8">
        <v>312001</v>
      </c>
      <c r="C43" s="7" t="s">
        <v>231</v>
      </c>
      <c r="D43" s="146">
        <v>1215.2</v>
      </c>
      <c r="E43" s="146">
        <v>0</v>
      </c>
      <c r="F43" s="9">
        <v>0</v>
      </c>
      <c r="G43" s="9">
        <v>0</v>
      </c>
      <c r="H43" s="104">
        <v>0</v>
      </c>
      <c r="I43" s="104"/>
      <c r="J43" s="104">
        <v>0</v>
      </c>
      <c r="K43" s="104">
        <v>0</v>
      </c>
    </row>
    <row r="44" spans="1:13" x14ac:dyDescent="0.25">
      <c r="A44" s="7"/>
      <c r="B44" s="8">
        <v>312012</v>
      </c>
      <c r="C44" s="7" t="s">
        <v>30</v>
      </c>
      <c r="D44" s="146">
        <v>16493</v>
      </c>
      <c r="E44" s="146">
        <v>17144</v>
      </c>
      <c r="F44" s="9">
        <v>15950</v>
      </c>
      <c r="G44" s="9">
        <v>19531</v>
      </c>
      <c r="H44" s="104">
        <v>19531</v>
      </c>
      <c r="I44" s="104"/>
      <c r="J44" s="104">
        <v>19531</v>
      </c>
      <c r="K44" s="104">
        <v>19531</v>
      </c>
    </row>
    <row r="45" spans="1:13" x14ac:dyDescent="0.25">
      <c r="A45" s="7"/>
      <c r="B45" s="8">
        <v>312001</v>
      </c>
      <c r="C45" s="7" t="s">
        <v>31</v>
      </c>
      <c r="D45" s="146">
        <v>7427.75</v>
      </c>
      <c r="E45" s="146">
        <v>7585.45</v>
      </c>
      <c r="F45" s="9">
        <v>0</v>
      </c>
      <c r="G45" s="9">
        <v>7732</v>
      </c>
      <c r="H45" s="104">
        <v>0</v>
      </c>
      <c r="I45" s="104"/>
      <c r="J45" s="104">
        <v>0</v>
      </c>
      <c r="K45" s="104">
        <v>0</v>
      </c>
      <c r="L45" t="s">
        <v>381</v>
      </c>
    </row>
    <row r="46" spans="1:13" x14ac:dyDescent="0.25">
      <c r="A46" s="7"/>
      <c r="B46" s="8">
        <v>312012</v>
      </c>
      <c r="C46" s="7" t="s">
        <v>32</v>
      </c>
      <c r="D46" s="146">
        <v>13450</v>
      </c>
      <c r="E46" s="146">
        <v>13965</v>
      </c>
      <c r="F46" s="9">
        <v>13965</v>
      </c>
      <c r="G46" s="9">
        <v>28136</v>
      </c>
      <c r="H46" s="104">
        <v>28136</v>
      </c>
      <c r="I46" s="104"/>
      <c r="J46" s="104">
        <v>28136</v>
      </c>
      <c r="K46" s="104">
        <v>28136</v>
      </c>
    </row>
    <row r="47" spans="1:13" x14ac:dyDescent="0.25">
      <c r="A47" s="7"/>
      <c r="B47" s="8">
        <v>312012</v>
      </c>
      <c r="C47" s="7" t="s">
        <v>33</v>
      </c>
      <c r="D47" s="146">
        <v>1167.6099999999999</v>
      </c>
      <c r="E47" s="146">
        <v>1706</v>
      </c>
      <c r="F47" s="9">
        <v>0</v>
      </c>
      <c r="G47" s="9">
        <v>0</v>
      </c>
      <c r="H47" s="104">
        <v>0</v>
      </c>
      <c r="I47" s="104"/>
      <c r="J47" s="104">
        <v>0</v>
      </c>
      <c r="K47" s="104">
        <v>0</v>
      </c>
    </row>
    <row r="48" spans="1:13" x14ac:dyDescent="0.25">
      <c r="A48" s="8"/>
      <c r="B48" s="8">
        <v>311</v>
      </c>
      <c r="C48" s="8" t="s">
        <v>34</v>
      </c>
      <c r="D48" s="146">
        <v>7744</v>
      </c>
      <c r="E48" s="146">
        <v>0</v>
      </c>
      <c r="F48" s="9">
        <v>0</v>
      </c>
      <c r="G48" s="9">
        <v>0</v>
      </c>
      <c r="H48" s="104">
        <v>0</v>
      </c>
      <c r="I48" s="104"/>
      <c r="J48" s="104">
        <v>0</v>
      </c>
      <c r="K48" s="104">
        <v>0</v>
      </c>
    </row>
    <row r="49" spans="1:11" x14ac:dyDescent="0.25">
      <c r="A49" s="8"/>
      <c r="B49" s="8">
        <v>312001</v>
      </c>
      <c r="C49" s="8" t="s">
        <v>35</v>
      </c>
      <c r="D49" s="146">
        <v>5000</v>
      </c>
      <c r="E49" s="146">
        <v>0</v>
      </c>
      <c r="F49" s="9">
        <v>0</v>
      </c>
      <c r="G49" s="9">
        <v>0</v>
      </c>
      <c r="H49" s="104">
        <v>0</v>
      </c>
      <c r="I49" s="104"/>
      <c r="J49" s="104">
        <v>0</v>
      </c>
      <c r="K49" s="104">
        <v>0</v>
      </c>
    </row>
    <row r="50" spans="1:11" x14ac:dyDescent="0.25">
      <c r="A50" s="8"/>
      <c r="B50" s="8">
        <v>312</v>
      </c>
      <c r="C50" s="8" t="s">
        <v>36</v>
      </c>
      <c r="D50" s="146">
        <v>2591</v>
      </c>
      <c r="E50" s="146">
        <v>2072.8000000000002</v>
      </c>
      <c r="F50" s="9">
        <v>0</v>
      </c>
      <c r="G50" s="9">
        <v>0</v>
      </c>
      <c r="H50" s="104">
        <v>0</v>
      </c>
      <c r="I50" s="104"/>
      <c r="J50" s="104">
        <v>0</v>
      </c>
      <c r="K50" s="104">
        <v>0</v>
      </c>
    </row>
    <row r="51" spans="1:11" x14ac:dyDescent="0.25">
      <c r="A51" s="7"/>
      <c r="B51" s="8">
        <v>312012</v>
      </c>
      <c r="C51" s="7" t="s">
        <v>37</v>
      </c>
      <c r="D51" s="146">
        <v>21.84</v>
      </c>
      <c r="E51" s="146">
        <v>0</v>
      </c>
      <c r="F51" s="9">
        <v>0</v>
      </c>
      <c r="G51" s="9">
        <v>0</v>
      </c>
      <c r="H51" s="104">
        <v>0</v>
      </c>
      <c r="I51" s="104"/>
      <c r="J51" s="104">
        <v>0</v>
      </c>
      <c r="K51" s="104">
        <v>0</v>
      </c>
    </row>
    <row r="52" spans="1:11" x14ac:dyDescent="0.25">
      <c r="A52" s="7"/>
      <c r="B52" s="8">
        <v>312001</v>
      </c>
      <c r="C52" s="7" t="s">
        <v>38</v>
      </c>
      <c r="D52" s="146">
        <v>1565.21</v>
      </c>
      <c r="E52" s="146">
        <v>2550.21</v>
      </c>
      <c r="F52" s="9">
        <v>0</v>
      </c>
      <c r="G52" s="9">
        <v>0</v>
      </c>
      <c r="H52" s="104">
        <v>0</v>
      </c>
      <c r="I52" s="104"/>
      <c r="J52" s="104">
        <v>0</v>
      </c>
      <c r="K52" s="104">
        <v>0</v>
      </c>
    </row>
    <row r="53" spans="1:11" x14ac:dyDescent="0.25">
      <c r="A53" s="8"/>
      <c r="B53" s="8" t="s">
        <v>244</v>
      </c>
      <c r="C53" s="8" t="s">
        <v>245</v>
      </c>
      <c r="D53" s="146">
        <v>0</v>
      </c>
      <c r="E53" s="146">
        <v>700</v>
      </c>
      <c r="F53" s="9">
        <v>0</v>
      </c>
      <c r="G53" s="9">
        <v>0</v>
      </c>
      <c r="H53" s="104">
        <v>0</v>
      </c>
      <c r="I53" s="104"/>
      <c r="J53" s="104">
        <v>0</v>
      </c>
      <c r="K53" s="104">
        <v>0</v>
      </c>
    </row>
    <row r="54" spans="1:11" x14ac:dyDescent="0.25">
      <c r="A54" s="8"/>
      <c r="B54" s="8">
        <v>312007</v>
      </c>
      <c r="C54" s="8" t="s">
        <v>352</v>
      </c>
      <c r="D54" s="146">
        <v>0</v>
      </c>
      <c r="E54" s="146">
        <v>551.5</v>
      </c>
      <c r="F54" s="9">
        <v>0</v>
      </c>
      <c r="G54" s="9">
        <v>0</v>
      </c>
      <c r="H54" s="104">
        <v>0</v>
      </c>
      <c r="I54" s="104"/>
      <c r="J54" s="104">
        <v>0</v>
      </c>
      <c r="K54" s="104">
        <v>0</v>
      </c>
    </row>
    <row r="55" spans="1:11" x14ac:dyDescent="0.25">
      <c r="A55" s="8"/>
      <c r="B55" s="8">
        <v>322006</v>
      </c>
      <c r="C55" s="8" t="s">
        <v>353</v>
      </c>
      <c r="D55" s="146">
        <v>0</v>
      </c>
      <c r="E55" s="146">
        <v>2500</v>
      </c>
      <c r="F55" s="9">
        <v>0</v>
      </c>
      <c r="G55" s="9">
        <v>0</v>
      </c>
      <c r="H55" s="104">
        <v>0</v>
      </c>
      <c r="I55" s="104"/>
      <c r="J55" s="104">
        <v>0</v>
      </c>
      <c r="K55" s="104">
        <v>0</v>
      </c>
    </row>
    <row r="56" spans="1:11" x14ac:dyDescent="0.25">
      <c r="A56" s="8"/>
      <c r="B56" s="8">
        <v>311</v>
      </c>
      <c r="C56" s="8" t="s">
        <v>246</v>
      </c>
      <c r="D56" s="146">
        <v>0</v>
      </c>
      <c r="E56" s="146">
        <v>2000</v>
      </c>
      <c r="F56" s="9">
        <v>2000</v>
      </c>
      <c r="G56" s="9">
        <v>3000</v>
      </c>
      <c r="H56" s="104">
        <v>3000</v>
      </c>
      <c r="I56" s="104"/>
      <c r="J56" s="104">
        <v>3000</v>
      </c>
      <c r="K56" s="104">
        <v>3000</v>
      </c>
    </row>
    <row r="57" spans="1:11" x14ac:dyDescent="0.25">
      <c r="A57" s="8"/>
      <c r="B57" s="8" t="s">
        <v>197</v>
      </c>
      <c r="C57" s="8" t="s">
        <v>39</v>
      </c>
      <c r="D57" s="146">
        <v>61000</v>
      </c>
      <c r="E57" s="146">
        <v>0</v>
      </c>
      <c r="F57" s="9">
        <v>0</v>
      </c>
      <c r="G57" s="9">
        <v>0</v>
      </c>
      <c r="H57" s="104">
        <v>0</v>
      </c>
      <c r="I57" s="104"/>
      <c r="J57" s="104">
        <v>0</v>
      </c>
      <c r="K57" s="104">
        <v>0</v>
      </c>
    </row>
    <row r="58" spans="1:11" x14ac:dyDescent="0.25">
      <c r="A58" s="8"/>
      <c r="B58" s="8">
        <v>322</v>
      </c>
      <c r="C58" s="8" t="s">
        <v>390</v>
      </c>
      <c r="D58" s="146">
        <v>0</v>
      </c>
      <c r="E58" s="146">
        <v>0</v>
      </c>
      <c r="F58" s="9">
        <v>0</v>
      </c>
      <c r="G58" s="9">
        <v>0</v>
      </c>
      <c r="H58" s="99">
        <v>10000</v>
      </c>
      <c r="I58" s="99"/>
      <c r="J58" s="99">
        <v>0</v>
      </c>
      <c r="K58" s="99">
        <v>0</v>
      </c>
    </row>
    <row r="59" spans="1:11" x14ac:dyDescent="0.25">
      <c r="A59" s="8"/>
      <c r="B59" s="8">
        <v>322</v>
      </c>
      <c r="C59" s="8" t="s">
        <v>389</v>
      </c>
      <c r="D59" s="146">
        <v>0</v>
      </c>
      <c r="E59" s="146">
        <v>0</v>
      </c>
      <c r="F59" s="9">
        <v>0</v>
      </c>
      <c r="G59" s="9">
        <v>0</v>
      </c>
      <c r="H59" s="99">
        <v>466402</v>
      </c>
      <c r="I59" s="99"/>
      <c r="J59" s="99">
        <v>0</v>
      </c>
      <c r="K59" s="99">
        <v>0</v>
      </c>
    </row>
    <row r="60" spans="1:11" x14ac:dyDescent="0.25">
      <c r="A60" s="8"/>
      <c r="B60" s="8">
        <v>322</v>
      </c>
      <c r="C60" s="8" t="s">
        <v>359</v>
      </c>
      <c r="D60" s="146">
        <v>0</v>
      </c>
      <c r="E60" s="146">
        <v>0</v>
      </c>
      <c r="F60" s="9">
        <v>0</v>
      </c>
      <c r="G60" s="9">
        <v>16044</v>
      </c>
      <c r="H60" s="104">
        <v>0</v>
      </c>
      <c r="I60" s="104"/>
      <c r="J60" s="104">
        <v>0</v>
      </c>
      <c r="K60" s="104">
        <v>0</v>
      </c>
    </row>
    <row r="61" spans="1:11" x14ac:dyDescent="0.25">
      <c r="A61" s="7"/>
      <c r="B61" s="8">
        <v>312001</v>
      </c>
      <c r="C61" s="7" t="s">
        <v>40</v>
      </c>
      <c r="D61" s="146">
        <v>446.88</v>
      </c>
      <c r="E61" s="146">
        <v>470.4</v>
      </c>
      <c r="F61" s="9">
        <v>0</v>
      </c>
      <c r="G61" s="9">
        <v>0</v>
      </c>
      <c r="H61" s="104">
        <v>0</v>
      </c>
      <c r="I61" s="104"/>
      <c r="J61" s="104">
        <v>0</v>
      </c>
      <c r="K61" s="104">
        <v>0</v>
      </c>
    </row>
    <row r="62" spans="1:11" x14ac:dyDescent="0.25">
      <c r="A62" s="20"/>
      <c r="B62" s="20">
        <v>300</v>
      </c>
      <c r="C62" s="20" t="s">
        <v>41</v>
      </c>
      <c r="D62" s="13">
        <f>SUM(D29:D61)</f>
        <v>1466043.56</v>
      </c>
      <c r="E62" s="13">
        <f t="shared" ref="E62:K62" si="1">SUM(E29:E61)</f>
        <v>1493868.64</v>
      </c>
      <c r="F62" s="13">
        <f t="shared" si="1"/>
        <v>1430474</v>
      </c>
      <c r="G62" s="13">
        <f t="shared" si="1"/>
        <v>1593992</v>
      </c>
      <c r="H62" s="13">
        <f>SUM(H29:H61)</f>
        <v>2121591</v>
      </c>
      <c r="I62" s="13"/>
      <c r="J62" s="13">
        <f t="shared" si="1"/>
        <v>1645189</v>
      </c>
      <c r="K62" s="13">
        <f t="shared" si="1"/>
        <v>1645189</v>
      </c>
    </row>
    <row r="63" spans="1:11" x14ac:dyDescent="0.25">
      <c r="A63" s="23"/>
      <c r="B63" s="24"/>
      <c r="C63" s="24" t="s">
        <v>42</v>
      </c>
      <c r="D63" s="24">
        <v>36904.58</v>
      </c>
      <c r="E63" s="24">
        <v>38513.78</v>
      </c>
      <c r="F63" s="143">
        <v>30250</v>
      </c>
      <c r="G63" s="25">
        <v>35636</v>
      </c>
      <c r="H63" s="25">
        <v>27500</v>
      </c>
      <c r="I63" s="25"/>
      <c r="J63" s="25">
        <v>27500</v>
      </c>
      <c r="K63" s="25">
        <v>27500</v>
      </c>
    </row>
    <row r="64" spans="1:11" x14ac:dyDescent="0.25">
      <c r="A64" s="23"/>
      <c r="B64" s="24">
        <v>513001</v>
      </c>
      <c r="C64" s="24" t="s">
        <v>191</v>
      </c>
      <c r="D64" s="24">
        <v>394847.53</v>
      </c>
      <c r="E64" s="30">
        <v>0</v>
      </c>
      <c r="F64" s="25">
        <v>0</v>
      </c>
      <c r="G64" s="25">
        <v>0</v>
      </c>
      <c r="H64" s="25">
        <v>0</v>
      </c>
      <c r="I64" s="25"/>
      <c r="J64" s="25">
        <v>0</v>
      </c>
      <c r="K64" s="25">
        <v>0</v>
      </c>
    </row>
    <row r="65" spans="1:11" s="46" customFormat="1" x14ac:dyDescent="0.25">
      <c r="A65" s="7"/>
      <c r="B65" s="7">
        <v>453</v>
      </c>
      <c r="C65" s="7" t="s">
        <v>271</v>
      </c>
      <c r="D65" s="15">
        <v>42991.14</v>
      </c>
      <c r="E65" s="146">
        <v>80910.52</v>
      </c>
      <c r="F65" s="9">
        <v>0</v>
      </c>
      <c r="G65" s="9">
        <v>14606</v>
      </c>
      <c r="H65" s="104">
        <v>0</v>
      </c>
      <c r="I65" s="104"/>
      <c r="J65" s="104">
        <v>0</v>
      </c>
      <c r="K65" s="104">
        <v>0</v>
      </c>
    </row>
    <row r="66" spans="1:11" x14ac:dyDescent="0.25">
      <c r="A66" s="7"/>
      <c r="B66" s="7">
        <v>453</v>
      </c>
      <c r="C66" s="7" t="s">
        <v>270</v>
      </c>
      <c r="D66" s="15">
        <v>2938.86</v>
      </c>
      <c r="E66" s="146">
        <v>5439.48</v>
      </c>
      <c r="F66" s="9">
        <v>0</v>
      </c>
      <c r="G66" s="9">
        <v>1194</v>
      </c>
      <c r="H66" s="104">
        <v>0</v>
      </c>
      <c r="I66" s="104"/>
      <c r="J66" s="104">
        <v>0</v>
      </c>
      <c r="K66" s="104">
        <v>0</v>
      </c>
    </row>
    <row r="67" spans="1:11" x14ac:dyDescent="0.25">
      <c r="A67" s="23"/>
      <c r="B67" s="24"/>
      <c r="C67" s="24" t="s">
        <v>364</v>
      </c>
      <c r="D67" s="30">
        <v>45930</v>
      </c>
      <c r="E67" s="30">
        <f>SUM(E65:E66)</f>
        <v>86350</v>
      </c>
      <c r="F67" s="25">
        <f>SUM(F65:F66)</f>
        <v>0</v>
      </c>
      <c r="G67" s="25">
        <f>SUM(G65:G66)</f>
        <v>15800</v>
      </c>
      <c r="H67" s="25">
        <v>0</v>
      </c>
      <c r="I67" s="25"/>
      <c r="J67" s="25">
        <v>0</v>
      </c>
      <c r="K67" s="25">
        <v>0</v>
      </c>
    </row>
    <row r="68" spans="1:11" x14ac:dyDescent="0.25">
      <c r="A68" s="7"/>
      <c r="B68" s="7">
        <v>454001</v>
      </c>
      <c r="C68" s="7" t="s">
        <v>192</v>
      </c>
      <c r="D68" s="146">
        <v>164568.26999999999</v>
      </c>
      <c r="E68" s="146">
        <v>0</v>
      </c>
      <c r="F68" s="9">
        <v>0</v>
      </c>
      <c r="G68" s="9">
        <v>0</v>
      </c>
      <c r="H68" s="84">
        <v>0</v>
      </c>
      <c r="I68" s="84"/>
      <c r="J68" s="84">
        <v>0</v>
      </c>
      <c r="K68" s="84">
        <v>0</v>
      </c>
    </row>
    <row r="69" spans="1:11" x14ac:dyDescent="0.25">
      <c r="A69" s="7"/>
      <c r="B69" s="7"/>
      <c r="C69" s="7" t="s">
        <v>218</v>
      </c>
      <c r="D69" s="146">
        <v>0</v>
      </c>
      <c r="E69" s="146">
        <v>223652.86</v>
      </c>
      <c r="F69" s="9">
        <v>190000</v>
      </c>
      <c r="G69" s="9">
        <v>348617</v>
      </c>
      <c r="H69" s="84">
        <v>290000</v>
      </c>
      <c r="I69" s="84"/>
      <c r="J69" s="84">
        <v>0</v>
      </c>
      <c r="K69" s="84">
        <v>0</v>
      </c>
    </row>
    <row r="70" spans="1:11" x14ac:dyDescent="0.25">
      <c r="A70" s="7"/>
      <c r="B70" s="7"/>
      <c r="C70" s="7" t="s">
        <v>193</v>
      </c>
      <c r="D70" s="146">
        <v>1005000</v>
      </c>
      <c r="E70" s="146">
        <v>0</v>
      </c>
      <c r="F70" s="9">
        <v>0</v>
      </c>
      <c r="G70" s="9">
        <v>0</v>
      </c>
      <c r="H70" s="84">
        <v>0</v>
      </c>
      <c r="I70" s="84"/>
      <c r="J70" s="84">
        <v>0</v>
      </c>
      <c r="K70" s="84">
        <v>0</v>
      </c>
    </row>
    <row r="71" spans="1:11" x14ac:dyDescent="0.25">
      <c r="A71" s="7"/>
      <c r="B71" s="7"/>
      <c r="C71" s="7" t="s">
        <v>194</v>
      </c>
      <c r="D71" s="146">
        <v>10018.58</v>
      </c>
      <c r="E71" s="146">
        <v>2074.8200000000002</v>
      </c>
      <c r="F71" s="9">
        <v>3585</v>
      </c>
      <c r="G71" s="9">
        <v>3751</v>
      </c>
      <c r="H71" s="84">
        <v>3751</v>
      </c>
      <c r="I71" s="84"/>
      <c r="J71" s="84">
        <v>0</v>
      </c>
      <c r="K71" s="84">
        <v>0</v>
      </c>
    </row>
    <row r="72" spans="1:11" x14ac:dyDescent="0.25">
      <c r="A72" s="7"/>
      <c r="B72" s="7"/>
      <c r="C72" s="7" t="s">
        <v>268</v>
      </c>
      <c r="D72" s="146">
        <v>190198.51</v>
      </c>
      <c r="E72" s="146">
        <v>44989.52</v>
      </c>
      <c r="F72" s="18">
        <v>97273</v>
      </c>
      <c r="G72" s="18">
        <v>90139</v>
      </c>
      <c r="H72" s="84">
        <v>0</v>
      </c>
      <c r="I72" s="84"/>
      <c r="J72" s="84">
        <v>0</v>
      </c>
      <c r="K72" s="84">
        <v>0</v>
      </c>
    </row>
    <row r="73" spans="1:11" x14ac:dyDescent="0.25">
      <c r="A73" s="7"/>
      <c r="B73" s="7"/>
      <c r="C73" s="7" t="s">
        <v>195</v>
      </c>
      <c r="D73" s="146">
        <v>1343.25</v>
      </c>
      <c r="E73" s="146">
        <v>0</v>
      </c>
      <c r="F73" s="9">
        <v>0</v>
      </c>
      <c r="G73" s="9">
        <v>0</v>
      </c>
      <c r="H73" s="84">
        <v>0</v>
      </c>
      <c r="I73" s="84"/>
      <c r="J73" s="84">
        <v>0</v>
      </c>
      <c r="K73" s="84">
        <v>0</v>
      </c>
    </row>
    <row r="74" spans="1:11" x14ac:dyDescent="0.25">
      <c r="A74" s="158"/>
      <c r="B74" s="158">
        <v>456002</v>
      </c>
      <c r="C74" s="158" t="s">
        <v>376</v>
      </c>
      <c r="D74" s="159">
        <v>0</v>
      </c>
      <c r="E74" s="159">
        <v>12000</v>
      </c>
      <c r="F74" s="160">
        <v>0</v>
      </c>
      <c r="G74" s="160">
        <v>12000</v>
      </c>
      <c r="H74" s="161">
        <v>6000</v>
      </c>
      <c r="I74" s="161"/>
      <c r="J74" s="161">
        <v>0</v>
      </c>
      <c r="K74" s="161">
        <v>0</v>
      </c>
    </row>
    <row r="75" spans="1:11" ht="16.5" thickBot="1" x14ac:dyDescent="0.3">
      <c r="A75" s="68"/>
      <c r="B75" s="62"/>
      <c r="C75" s="69" t="s">
        <v>196</v>
      </c>
      <c r="D75" s="63">
        <f>SUM(D68:D73)</f>
        <v>1371128.61</v>
      </c>
      <c r="E75" s="63">
        <f>SUM(E68:E74)</f>
        <v>282717.2</v>
      </c>
      <c r="F75" s="64">
        <f>SUM(F68:F74)</f>
        <v>290858</v>
      </c>
      <c r="G75" s="64">
        <f>SUM(G68:G74)</f>
        <v>454507</v>
      </c>
      <c r="H75" s="64">
        <f>SUM(H68:H74)</f>
        <v>299751</v>
      </c>
      <c r="I75" s="64"/>
      <c r="J75" s="64">
        <v>0</v>
      </c>
      <c r="K75" s="64">
        <v>0</v>
      </c>
    </row>
    <row r="76" spans="1:11" ht="16.5" thickBot="1" x14ac:dyDescent="0.3">
      <c r="A76" s="179" t="s">
        <v>43</v>
      </c>
      <c r="B76" s="180"/>
      <c r="C76" s="180"/>
      <c r="D76" s="66">
        <f t="shared" ref="D76:K76" si="2">SUM(D15+D28+D62+D63+D64+D67+D75)</f>
        <v>5312091.4800000004</v>
      </c>
      <c r="E76" s="66">
        <f t="shared" si="2"/>
        <v>4161001.2299999991</v>
      </c>
      <c r="F76" s="66">
        <f t="shared" si="2"/>
        <v>3901573</v>
      </c>
      <c r="G76" s="66">
        <f t="shared" si="2"/>
        <v>4539598</v>
      </c>
      <c r="H76" s="66">
        <f>H15+H28+H62+H63+H64+H67+H75</f>
        <v>4932342</v>
      </c>
      <c r="I76" s="156"/>
      <c r="J76" s="67">
        <f t="shared" si="2"/>
        <v>4156189</v>
      </c>
      <c r="K76" s="67">
        <f t="shared" si="2"/>
        <v>4156189</v>
      </c>
    </row>
    <row r="77" spans="1:11" x14ac:dyDescent="0.25">
      <c r="A77" s="26"/>
      <c r="B77" s="26"/>
      <c r="C77" s="26"/>
      <c r="D77" s="168"/>
      <c r="E77" s="168"/>
      <c r="F77" s="168"/>
      <c r="G77" s="168"/>
      <c r="H77" s="162"/>
      <c r="I77" s="26"/>
      <c r="J77" s="26"/>
      <c r="K77" s="26"/>
    </row>
    <row r="78" spans="1:11" ht="8.25" customHeight="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</row>
    <row r="79" spans="1:11" x14ac:dyDescent="0.25">
      <c r="A79" s="3" t="s">
        <v>44</v>
      </c>
      <c r="B79" s="1"/>
      <c r="C79" s="2"/>
      <c r="D79" s="1"/>
      <c r="E79" s="78"/>
      <c r="F79" s="82" t="s">
        <v>222</v>
      </c>
      <c r="G79" s="82" t="s">
        <v>274</v>
      </c>
      <c r="H79" s="187" t="s">
        <v>221</v>
      </c>
      <c r="I79" s="188"/>
      <c r="J79" s="188"/>
      <c r="K79" s="189"/>
    </row>
    <row r="80" spans="1:11" x14ac:dyDescent="0.25">
      <c r="A80" s="28" t="s">
        <v>308</v>
      </c>
      <c r="B80" s="28" t="s">
        <v>309</v>
      </c>
      <c r="C80" s="28" t="s">
        <v>2</v>
      </c>
      <c r="D80" s="29" t="s">
        <v>230</v>
      </c>
      <c r="E80" s="29" t="s">
        <v>350</v>
      </c>
      <c r="F80" s="74">
        <v>2017</v>
      </c>
      <c r="G80" s="74">
        <v>2017</v>
      </c>
      <c r="H80" s="74">
        <v>2018</v>
      </c>
      <c r="I80" s="74" t="s">
        <v>369</v>
      </c>
      <c r="J80" s="74">
        <v>2019</v>
      </c>
      <c r="K80" s="74">
        <v>2020</v>
      </c>
    </row>
    <row r="81" spans="1:12" x14ac:dyDescent="0.25">
      <c r="A81" s="119" t="s">
        <v>288</v>
      </c>
      <c r="B81" s="7">
        <v>640</v>
      </c>
      <c r="C81" s="7" t="s">
        <v>45</v>
      </c>
      <c r="D81" s="146">
        <v>3093.6</v>
      </c>
      <c r="E81" s="146">
        <v>788.6</v>
      </c>
      <c r="F81" s="9">
        <v>788</v>
      </c>
      <c r="G81" s="9">
        <v>788</v>
      </c>
      <c r="H81" s="104">
        <v>788</v>
      </c>
      <c r="I81" s="104"/>
      <c r="J81" s="104">
        <v>788</v>
      </c>
      <c r="K81" s="104">
        <v>788</v>
      </c>
    </row>
    <row r="82" spans="1:12" x14ac:dyDescent="0.25">
      <c r="A82" s="119" t="s">
        <v>289</v>
      </c>
      <c r="B82" s="7">
        <v>630</v>
      </c>
      <c r="C82" s="7" t="s">
        <v>46</v>
      </c>
      <c r="D82" s="146">
        <v>3060</v>
      </c>
      <c r="E82" s="146">
        <v>3060</v>
      </c>
      <c r="F82" s="9">
        <v>3060</v>
      </c>
      <c r="G82" s="9">
        <v>3060</v>
      </c>
      <c r="H82" s="104">
        <v>3060</v>
      </c>
      <c r="I82" s="104"/>
      <c r="J82" s="104">
        <v>3060</v>
      </c>
      <c r="K82" s="104">
        <v>3060</v>
      </c>
    </row>
    <row r="83" spans="1:12" x14ac:dyDescent="0.25">
      <c r="A83" s="205" t="s">
        <v>311</v>
      </c>
      <c r="B83" s="206"/>
      <c r="C83" s="24" t="s">
        <v>47</v>
      </c>
      <c r="D83" s="30">
        <f>SUM(D81:D82)</f>
        <v>6153.6</v>
      </c>
      <c r="E83" s="30">
        <f t="shared" ref="E83:K83" si="3">SUM(E81:E82)</f>
        <v>3848.6</v>
      </c>
      <c r="F83" s="25">
        <f t="shared" si="3"/>
        <v>3848</v>
      </c>
      <c r="G83" s="25">
        <f t="shared" si="3"/>
        <v>3848</v>
      </c>
      <c r="H83" s="25">
        <f>SUM(H81:H82)</f>
        <v>3848</v>
      </c>
      <c r="I83" s="25"/>
      <c r="J83" s="25">
        <f t="shared" si="3"/>
        <v>3848</v>
      </c>
      <c r="K83" s="25">
        <f t="shared" si="3"/>
        <v>3848</v>
      </c>
      <c r="L83" s="173"/>
    </row>
    <row r="84" spans="1:12" x14ac:dyDescent="0.25">
      <c r="A84" s="119" t="s">
        <v>290</v>
      </c>
      <c r="B84" s="7" t="s">
        <v>232</v>
      </c>
      <c r="C84" s="7" t="s">
        <v>48</v>
      </c>
      <c r="D84" s="146">
        <v>3985.79</v>
      </c>
      <c r="E84" s="146">
        <v>2117.31</v>
      </c>
      <c r="F84" s="9">
        <v>4720</v>
      </c>
      <c r="G84" s="9">
        <v>4720</v>
      </c>
      <c r="H84" s="104">
        <v>5100</v>
      </c>
      <c r="I84" s="104"/>
      <c r="J84" s="104">
        <v>5100</v>
      </c>
      <c r="K84" s="104">
        <v>5100</v>
      </c>
    </row>
    <row r="85" spans="1:12" x14ac:dyDescent="0.25">
      <c r="A85" s="119" t="s">
        <v>290</v>
      </c>
      <c r="B85" s="7">
        <v>610</v>
      </c>
      <c r="C85" s="7" t="s">
        <v>233</v>
      </c>
      <c r="D85" s="146">
        <v>1226.82</v>
      </c>
      <c r="E85" s="146">
        <v>236.76</v>
      </c>
      <c r="F85" s="9">
        <v>1850</v>
      </c>
      <c r="G85" s="9">
        <v>1850</v>
      </c>
      <c r="H85" s="104">
        <v>1850</v>
      </c>
      <c r="I85" s="104"/>
      <c r="J85" s="104">
        <v>1850</v>
      </c>
      <c r="K85" s="104">
        <v>1850</v>
      </c>
    </row>
    <row r="86" spans="1:12" x14ac:dyDescent="0.25">
      <c r="A86" s="119" t="s">
        <v>290</v>
      </c>
      <c r="B86" s="7">
        <v>620</v>
      </c>
      <c r="C86" s="7" t="s">
        <v>50</v>
      </c>
      <c r="D86" s="146">
        <v>428.58</v>
      </c>
      <c r="E86" s="146">
        <v>1739.14</v>
      </c>
      <c r="F86" s="9">
        <v>655</v>
      </c>
      <c r="G86" s="9">
        <v>655</v>
      </c>
      <c r="H86" s="104">
        <v>655</v>
      </c>
      <c r="I86" s="104"/>
      <c r="J86" s="104">
        <v>655</v>
      </c>
      <c r="K86" s="104">
        <v>655</v>
      </c>
    </row>
    <row r="87" spans="1:12" x14ac:dyDescent="0.25">
      <c r="A87" s="119" t="s">
        <v>290</v>
      </c>
      <c r="B87" s="7">
        <v>630</v>
      </c>
      <c r="C87" s="7" t="s">
        <v>49</v>
      </c>
      <c r="D87" s="146">
        <v>283.56</v>
      </c>
      <c r="E87" s="146">
        <v>613.49</v>
      </c>
      <c r="F87" s="9">
        <v>300</v>
      </c>
      <c r="G87" s="9">
        <v>300</v>
      </c>
      <c r="H87" s="104">
        <v>300</v>
      </c>
      <c r="I87" s="104"/>
      <c r="J87" s="104">
        <v>300</v>
      </c>
      <c r="K87" s="104">
        <v>300</v>
      </c>
    </row>
    <row r="88" spans="1:12" x14ac:dyDescent="0.25">
      <c r="A88" s="119" t="s">
        <v>290</v>
      </c>
      <c r="B88" s="7">
        <v>630</v>
      </c>
      <c r="C88" s="7" t="s">
        <v>216</v>
      </c>
      <c r="D88" s="146">
        <v>0</v>
      </c>
      <c r="E88" s="146">
        <v>0</v>
      </c>
      <c r="F88" s="9">
        <v>1000</v>
      </c>
      <c r="G88" s="9">
        <v>1000</v>
      </c>
      <c r="H88" s="104">
        <v>1000</v>
      </c>
      <c r="I88" s="104"/>
      <c r="J88" s="104">
        <v>0</v>
      </c>
      <c r="K88" s="104">
        <v>0</v>
      </c>
    </row>
    <row r="89" spans="1:12" x14ac:dyDescent="0.25">
      <c r="A89" s="207" t="s">
        <v>312</v>
      </c>
      <c r="B89" s="208"/>
      <c r="C89" s="31" t="s">
        <v>51</v>
      </c>
      <c r="D89" s="32">
        <f>SUM(D84:D88)</f>
        <v>5924.75</v>
      </c>
      <c r="E89" s="32">
        <f t="shared" ref="E89:K89" si="4">SUM(E84:E88)</f>
        <v>4706.7</v>
      </c>
      <c r="F89" s="33">
        <f t="shared" si="4"/>
        <v>8525</v>
      </c>
      <c r="G89" s="33">
        <f t="shared" si="4"/>
        <v>8525</v>
      </c>
      <c r="H89" s="33">
        <f>SUM(H84:H88)</f>
        <v>8905</v>
      </c>
      <c r="I89" s="33"/>
      <c r="J89" s="33">
        <f t="shared" si="4"/>
        <v>7905</v>
      </c>
      <c r="K89" s="33">
        <f t="shared" si="4"/>
        <v>7905</v>
      </c>
    </row>
    <row r="90" spans="1:12" s="83" customFormat="1" x14ac:dyDescent="0.25">
      <c r="A90" s="119" t="s">
        <v>291</v>
      </c>
      <c r="B90" s="7">
        <v>620</v>
      </c>
      <c r="C90" s="7" t="s">
        <v>54</v>
      </c>
      <c r="D90" s="146">
        <v>203.01</v>
      </c>
      <c r="E90" s="146">
        <v>203.22</v>
      </c>
      <c r="F90" s="9">
        <v>205</v>
      </c>
      <c r="G90" s="9">
        <v>205</v>
      </c>
      <c r="H90" s="104">
        <v>205</v>
      </c>
      <c r="I90" s="104"/>
      <c r="J90" s="104">
        <v>205</v>
      </c>
      <c r="K90" s="104">
        <v>205</v>
      </c>
    </row>
    <row r="91" spans="1:12" x14ac:dyDescent="0.25">
      <c r="A91" s="119" t="s">
        <v>291</v>
      </c>
      <c r="B91" s="7">
        <v>633006</v>
      </c>
      <c r="C91" s="7" t="s">
        <v>52</v>
      </c>
      <c r="D91" s="146">
        <v>20.170000000000002</v>
      </c>
      <c r="E91" s="146">
        <v>0</v>
      </c>
      <c r="F91" s="9">
        <v>30</v>
      </c>
      <c r="G91" s="9">
        <v>100</v>
      </c>
      <c r="H91" s="104">
        <v>30</v>
      </c>
      <c r="I91" s="104"/>
      <c r="J91" s="104">
        <v>30</v>
      </c>
      <c r="K91" s="104">
        <v>30</v>
      </c>
    </row>
    <row r="92" spans="1:12" x14ac:dyDescent="0.25">
      <c r="A92" s="119" t="s">
        <v>291</v>
      </c>
      <c r="B92" s="7">
        <v>637027</v>
      </c>
      <c r="C92" s="7" t="s">
        <v>53</v>
      </c>
      <c r="D92" s="146">
        <v>625</v>
      </c>
      <c r="E92" s="146">
        <v>625</v>
      </c>
      <c r="F92" s="9">
        <v>625</v>
      </c>
      <c r="G92" s="9">
        <v>625</v>
      </c>
      <c r="H92" s="104">
        <v>625</v>
      </c>
      <c r="I92" s="104"/>
      <c r="J92" s="104">
        <v>625</v>
      </c>
      <c r="K92" s="104">
        <v>625</v>
      </c>
    </row>
    <row r="93" spans="1:12" x14ac:dyDescent="0.25">
      <c r="A93" s="209" t="s">
        <v>313</v>
      </c>
      <c r="B93" s="210"/>
      <c r="C93" s="31" t="s">
        <v>55</v>
      </c>
      <c r="D93" s="32">
        <f t="shared" ref="D93:K93" si="5">SUM(D90:D92)</f>
        <v>848.18000000000006</v>
      </c>
      <c r="E93" s="32">
        <f t="shared" si="5"/>
        <v>828.22</v>
      </c>
      <c r="F93" s="33">
        <f t="shared" si="5"/>
        <v>860</v>
      </c>
      <c r="G93" s="33">
        <f t="shared" si="5"/>
        <v>930</v>
      </c>
      <c r="H93" s="33">
        <f>SUM(H90:H92)</f>
        <v>860</v>
      </c>
      <c r="I93" s="33"/>
      <c r="J93" s="33">
        <f t="shared" si="5"/>
        <v>860</v>
      </c>
      <c r="K93" s="33">
        <f t="shared" si="5"/>
        <v>860</v>
      </c>
    </row>
    <row r="94" spans="1:12" s="46" customFormat="1" x14ac:dyDescent="0.25">
      <c r="A94" s="128" t="s">
        <v>291</v>
      </c>
      <c r="B94" s="7">
        <v>633009</v>
      </c>
      <c r="C94" s="7" t="s">
        <v>365</v>
      </c>
      <c r="D94" s="146">
        <v>1845.42</v>
      </c>
      <c r="E94" s="146">
        <v>0</v>
      </c>
      <c r="F94" s="9">
        <v>500</v>
      </c>
      <c r="G94" s="9">
        <v>500</v>
      </c>
      <c r="H94" s="104">
        <v>650</v>
      </c>
      <c r="I94" s="104"/>
      <c r="J94" s="104">
        <v>650</v>
      </c>
      <c r="K94" s="104">
        <v>650</v>
      </c>
    </row>
    <row r="95" spans="1:12" s="46" customFormat="1" x14ac:dyDescent="0.25">
      <c r="A95" s="128" t="s">
        <v>291</v>
      </c>
      <c r="B95" s="7">
        <v>633016</v>
      </c>
      <c r="C95" s="7" t="s">
        <v>377</v>
      </c>
      <c r="D95" s="146">
        <v>0</v>
      </c>
      <c r="E95" s="146">
        <v>0</v>
      </c>
      <c r="F95" s="9">
        <v>0</v>
      </c>
      <c r="G95" s="9">
        <v>0</v>
      </c>
      <c r="H95" s="104">
        <v>150</v>
      </c>
      <c r="I95" s="104"/>
      <c r="J95" s="104">
        <v>0</v>
      </c>
      <c r="K95" s="104">
        <v>0</v>
      </c>
    </row>
    <row r="96" spans="1:12" s="46" customFormat="1" x14ac:dyDescent="0.25">
      <c r="A96" s="128" t="s">
        <v>291</v>
      </c>
      <c r="B96" s="7">
        <v>633</v>
      </c>
      <c r="C96" s="7" t="s">
        <v>378</v>
      </c>
      <c r="D96" s="146">
        <v>0</v>
      </c>
      <c r="E96" s="146">
        <v>0</v>
      </c>
      <c r="F96" s="9">
        <v>0</v>
      </c>
      <c r="G96" s="9">
        <v>0</v>
      </c>
      <c r="H96" s="104">
        <v>1500</v>
      </c>
      <c r="I96" s="104"/>
      <c r="J96" s="104">
        <v>0</v>
      </c>
      <c r="K96" s="104">
        <v>0</v>
      </c>
    </row>
    <row r="97" spans="1:12" s="27" customFormat="1" ht="12.75" x14ac:dyDescent="0.2">
      <c r="A97" s="119" t="s">
        <v>291</v>
      </c>
      <c r="B97" s="19">
        <v>635</v>
      </c>
      <c r="C97" s="19" t="s">
        <v>264</v>
      </c>
      <c r="D97" s="9">
        <v>0</v>
      </c>
      <c r="E97" s="9">
        <v>0</v>
      </c>
      <c r="F97" s="9">
        <v>0</v>
      </c>
      <c r="G97" s="9">
        <v>0</v>
      </c>
      <c r="H97" s="103">
        <v>0</v>
      </c>
      <c r="I97" s="103"/>
      <c r="J97" s="103">
        <v>0</v>
      </c>
      <c r="K97" s="103">
        <v>0</v>
      </c>
    </row>
    <row r="98" spans="1:12" x14ac:dyDescent="0.25">
      <c r="A98" s="209" t="s">
        <v>314</v>
      </c>
      <c r="B98" s="210"/>
      <c r="C98" s="31" t="s">
        <v>56</v>
      </c>
      <c r="D98" s="32">
        <f>SUM(D94:D97)</f>
        <v>1845.42</v>
      </c>
      <c r="E98" s="32">
        <f>SUM(E94)</f>
        <v>0</v>
      </c>
      <c r="F98" s="33">
        <f>SUM(F94:F94)</f>
        <v>500</v>
      </c>
      <c r="G98" s="33">
        <f>SUM(G94:G97)</f>
        <v>500</v>
      </c>
      <c r="H98" s="33">
        <f>SUM(H94:H97)</f>
        <v>2300</v>
      </c>
      <c r="I98" s="33"/>
      <c r="J98" s="33">
        <f>SUM(J94:J94)</f>
        <v>650</v>
      </c>
      <c r="K98" s="33">
        <f>SUM(K94:K94)</f>
        <v>650</v>
      </c>
    </row>
    <row r="99" spans="1:12" x14ac:dyDescent="0.25">
      <c r="A99" s="211" t="s">
        <v>315</v>
      </c>
      <c r="B99" s="212"/>
      <c r="C99" s="24" t="s">
        <v>57</v>
      </c>
      <c r="D99" s="30">
        <f>D89+D93+D98</f>
        <v>8618.35</v>
      </c>
      <c r="E99" s="30">
        <f>SUM(E89+E93+E98)</f>
        <v>5534.92</v>
      </c>
      <c r="F99" s="25">
        <f>SUM(F89+F93+F98)</f>
        <v>9885</v>
      </c>
      <c r="G99" s="25">
        <f>SUM(G89+G93+G98)</f>
        <v>9955</v>
      </c>
      <c r="H99" s="25">
        <f>H89+H93+H98</f>
        <v>12065</v>
      </c>
      <c r="I99" s="25"/>
      <c r="J99" s="25">
        <f>SUM(J89+J93+J98)</f>
        <v>9415</v>
      </c>
      <c r="K99" s="25">
        <f>SUM(K89+K93+K98)</f>
        <v>9415</v>
      </c>
      <c r="L99" s="173"/>
    </row>
    <row r="100" spans="1:12" x14ac:dyDescent="0.25">
      <c r="A100" s="119" t="s">
        <v>290</v>
      </c>
      <c r="B100" s="7">
        <v>630</v>
      </c>
      <c r="C100" s="7" t="s">
        <v>58</v>
      </c>
      <c r="D100" s="15">
        <v>10981.96</v>
      </c>
      <c r="E100" s="15">
        <v>14313.33</v>
      </c>
      <c r="F100" s="9">
        <v>16800</v>
      </c>
      <c r="G100" s="9">
        <v>16800</v>
      </c>
      <c r="H100" s="104">
        <v>18200</v>
      </c>
      <c r="I100" s="104"/>
      <c r="J100" s="104">
        <v>18200</v>
      </c>
      <c r="K100" s="104">
        <v>18200</v>
      </c>
    </row>
    <row r="101" spans="1:12" x14ac:dyDescent="0.25">
      <c r="A101" s="119" t="s">
        <v>290</v>
      </c>
      <c r="B101" s="7">
        <v>620</v>
      </c>
      <c r="C101" s="7" t="s">
        <v>59</v>
      </c>
      <c r="D101" s="15">
        <v>3589.74</v>
      </c>
      <c r="E101" s="15">
        <v>4587.2700000000004</v>
      </c>
      <c r="F101" s="9">
        <v>5460</v>
      </c>
      <c r="G101" s="9">
        <v>5460</v>
      </c>
      <c r="H101" s="104">
        <v>5950</v>
      </c>
      <c r="I101" s="104"/>
      <c r="J101" s="104">
        <v>5950</v>
      </c>
      <c r="K101" s="104">
        <v>5950</v>
      </c>
    </row>
    <row r="102" spans="1:12" x14ac:dyDescent="0.25">
      <c r="A102" s="119" t="s">
        <v>290</v>
      </c>
      <c r="B102" s="7" t="s">
        <v>248</v>
      </c>
      <c r="C102" s="7" t="s">
        <v>249</v>
      </c>
      <c r="D102" s="15">
        <v>0</v>
      </c>
      <c r="E102" s="15">
        <v>6926.02</v>
      </c>
      <c r="F102" s="9">
        <v>0</v>
      </c>
      <c r="G102" s="9">
        <v>0</v>
      </c>
      <c r="H102" s="104">
        <v>0</v>
      </c>
      <c r="I102" s="104"/>
      <c r="J102" s="104">
        <v>0</v>
      </c>
      <c r="K102" s="104">
        <v>0</v>
      </c>
    </row>
    <row r="103" spans="1:12" x14ac:dyDescent="0.25">
      <c r="A103" s="209" t="s">
        <v>316</v>
      </c>
      <c r="B103" s="210"/>
      <c r="C103" s="31" t="s">
        <v>60</v>
      </c>
      <c r="D103" s="31">
        <f>SUM(D100:D102)</f>
        <v>14571.699999999999</v>
      </c>
      <c r="E103" s="31">
        <f>SUM(E100:E102)</f>
        <v>25826.62</v>
      </c>
      <c r="F103" s="33">
        <f>SUM(F100:F102)</f>
        <v>22260</v>
      </c>
      <c r="G103" s="33">
        <f>SUM(G100:G102)</f>
        <v>22260</v>
      </c>
      <c r="H103" s="33">
        <f>SUM(H100:H102)</f>
        <v>24150</v>
      </c>
      <c r="I103" s="33"/>
      <c r="J103" s="33">
        <f>SUM(J100:J101)</f>
        <v>24150</v>
      </c>
      <c r="K103" s="33">
        <f>SUM(K100:K101)</f>
        <v>24150</v>
      </c>
    </row>
    <row r="104" spans="1:12" x14ac:dyDescent="0.25">
      <c r="A104" s="119" t="s">
        <v>292</v>
      </c>
      <c r="B104" s="7">
        <v>637001</v>
      </c>
      <c r="C104" s="7" t="s">
        <v>61</v>
      </c>
      <c r="D104" s="146">
        <v>689.4</v>
      </c>
      <c r="E104" s="146">
        <v>453</v>
      </c>
      <c r="F104" s="9">
        <v>650</v>
      </c>
      <c r="G104" s="9">
        <v>650</v>
      </c>
      <c r="H104" s="104">
        <v>650</v>
      </c>
      <c r="I104" s="104"/>
      <c r="J104" s="104">
        <v>650</v>
      </c>
      <c r="K104" s="104">
        <v>650</v>
      </c>
    </row>
    <row r="105" spans="1:12" x14ac:dyDescent="0.25">
      <c r="A105" s="119" t="s">
        <v>290</v>
      </c>
      <c r="B105" s="7">
        <v>631001</v>
      </c>
      <c r="C105" s="7" t="s">
        <v>62</v>
      </c>
      <c r="D105" s="146">
        <v>355.1</v>
      </c>
      <c r="E105" s="15">
        <v>523.97</v>
      </c>
      <c r="F105" s="9">
        <v>550</v>
      </c>
      <c r="G105" s="9">
        <v>550</v>
      </c>
      <c r="H105" s="104">
        <v>550</v>
      </c>
      <c r="I105" s="104"/>
      <c r="J105" s="104">
        <v>550</v>
      </c>
      <c r="K105" s="104">
        <v>550</v>
      </c>
    </row>
    <row r="106" spans="1:12" x14ac:dyDescent="0.25">
      <c r="A106" s="209" t="s">
        <v>317</v>
      </c>
      <c r="B106" s="210"/>
      <c r="C106" s="31" t="s">
        <v>63</v>
      </c>
      <c r="D106" s="32">
        <f>SUM(D104:D105)</f>
        <v>1044.5</v>
      </c>
      <c r="E106" s="32">
        <f t="shared" ref="E106:K106" si="6">SUM(E104:E105)</f>
        <v>976.97</v>
      </c>
      <c r="F106" s="33">
        <f t="shared" si="6"/>
        <v>1200</v>
      </c>
      <c r="G106" s="33">
        <f t="shared" si="6"/>
        <v>1200</v>
      </c>
      <c r="H106" s="33">
        <f>SUM(H104:H105)</f>
        <v>1200</v>
      </c>
      <c r="I106" s="33"/>
      <c r="J106" s="33">
        <f t="shared" si="6"/>
        <v>1200</v>
      </c>
      <c r="K106" s="33">
        <f t="shared" si="6"/>
        <v>1200</v>
      </c>
    </row>
    <row r="107" spans="1:12" x14ac:dyDescent="0.25">
      <c r="A107" s="211" t="s">
        <v>318</v>
      </c>
      <c r="B107" s="212"/>
      <c r="C107" s="24" t="s">
        <v>64</v>
      </c>
      <c r="D107" s="30">
        <f>D103+D106</f>
        <v>15616.199999999999</v>
      </c>
      <c r="E107" s="30">
        <f t="shared" ref="E107:K107" si="7">SUM(E103+E106)</f>
        <v>26803.59</v>
      </c>
      <c r="F107" s="25">
        <f t="shared" si="7"/>
        <v>23460</v>
      </c>
      <c r="G107" s="25">
        <f t="shared" si="7"/>
        <v>23460</v>
      </c>
      <c r="H107" s="25">
        <f>H103+H106</f>
        <v>25350</v>
      </c>
      <c r="I107" s="25"/>
      <c r="J107" s="25">
        <f t="shared" si="7"/>
        <v>25350</v>
      </c>
      <c r="K107" s="25">
        <f t="shared" si="7"/>
        <v>25350</v>
      </c>
      <c r="L107" s="173"/>
    </row>
    <row r="108" spans="1:12" s="49" customFormat="1" x14ac:dyDescent="0.25">
      <c r="A108" s="122" t="s">
        <v>290</v>
      </c>
      <c r="B108" s="122" t="s">
        <v>344</v>
      </c>
      <c r="C108" s="17" t="s">
        <v>345</v>
      </c>
      <c r="D108" s="147">
        <v>0</v>
      </c>
      <c r="E108" s="147">
        <v>0</v>
      </c>
      <c r="F108" s="18">
        <v>200</v>
      </c>
      <c r="G108" s="18">
        <v>100</v>
      </c>
      <c r="H108" s="104">
        <v>100</v>
      </c>
      <c r="I108" s="104"/>
      <c r="J108" s="104">
        <v>100</v>
      </c>
      <c r="K108" s="104">
        <v>100</v>
      </c>
    </row>
    <row r="109" spans="1:12" s="49" customFormat="1" x14ac:dyDescent="0.25">
      <c r="A109" s="122" t="s">
        <v>290</v>
      </c>
      <c r="B109" s="122" t="s">
        <v>360</v>
      </c>
      <c r="C109" s="17" t="s">
        <v>361</v>
      </c>
      <c r="D109" s="147">
        <v>0</v>
      </c>
      <c r="E109" s="147">
        <v>0</v>
      </c>
      <c r="F109" s="18">
        <v>0</v>
      </c>
      <c r="G109" s="18">
        <v>100</v>
      </c>
      <c r="H109" s="104">
        <v>100</v>
      </c>
      <c r="I109" s="104"/>
      <c r="J109" s="104">
        <v>100</v>
      </c>
      <c r="K109" s="104">
        <v>100</v>
      </c>
    </row>
    <row r="110" spans="1:12" s="49" customFormat="1" x14ac:dyDescent="0.25">
      <c r="A110" s="122" t="s">
        <v>290</v>
      </c>
      <c r="B110" s="122" t="s">
        <v>379</v>
      </c>
      <c r="C110" s="17" t="s">
        <v>380</v>
      </c>
      <c r="D110" s="147">
        <v>0</v>
      </c>
      <c r="E110" s="147">
        <v>0</v>
      </c>
      <c r="F110" s="18">
        <v>5000</v>
      </c>
      <c r="G110" s="18">
        <v>4789</v>
      </c>
      <c r="H110" s="104">
        <v>4789</v>
      </c>
      <c r="I110" s="104"/>
      <c r="J110" s="104">
        <v>4789</v>
      </c>
      <c r="K110" s="104">
        <v>4789</v>
      </c>
    </row>
    <row r="111" spans="1:12" s="49" customFormat="1" x14ac:dyDescent="0.25">
      <c r="A111" s="122" t="s">
        <v>290</v>
      </c>
      <c r="B111" s="122" t="s">
        <v>346</v>
      </c>
      <c r="C111" s="17" t="s">
        <v>347</v>
      </c>
      <c r="D111" s="147">
        <v>0</v>
      </c>
      <c r="E111" s="147">
        <v>0</v>
      </c>
      <c r="F111" s="18">
        <v>1750</v>
      </c>
      <c r="G111" s="18">
        <v>1550</v>
      </c>
      <c r="H111" s="104">
        <v>1550</v>
      </c>
      <c r="I111" s="104"/>
      <c r="J111" s="104">
        <v>1550</v>
      </c>
      <c r="K111" s="104">
        <v>1550</v>
      </c>
    </row>
    <row r="112" spans="1:12" s="49" customFormat="1" x14ac:dyDescent="0.25">
      <c r="A112" s="122" t="s">
        <v>290</v>
      </c>
      <c r="B112" s="122" t="s">
        <v>362</v>
      </c>
      <c r="C112" s="17" t="s">
        <v>162</v>
      </c>
      <c r="D112" s="147">
        <v>0</v>
      </c>
      <c r="E112" s="147">
        <v>0</v>
      </c>
      <c r="F112" s="18">
        <v>0</v>
      </c>
      <c r="G112" s="18">
        <v>411</v>
      </c>
      <c r="H112" s="104">
        <v>411</v>
      </c>
      <c r="I112" s="104"/>
      <c r="J112" s="104">
        <v>411</v>
      </c>
      <c r="K112" s="104">
        <v>411</v>
      </c>
    </row>
    <row r="113" spans="1:12" x14ac:dyDescent="0.25">
      <c r="A113" s="119" t="s">
        <v>293</v>
      </c>
      <c r="B113" s="102" t="s">
        <v>269</v>
      </c>
      <c r="C113" s="7" t="s">
        <v>65</v>
      </c>
      <c r="D113" s="15">
        <v>7831.42</v>
      </c>
      <c r="E113" s="15">
        <v>8031.4</v>
      </c>
      <c r="F113" s="9">
        <v>8031</v>
      </c>
      <c r="G113" s="9">
        <v>8032</v>
      </c>
      <c r="H113" s="104">
        <v>8032</v>
      </c>
      <c r="I113" s="104"/>
      <c r="J113" s="104">
        <v>8032</v>
      </c>
      <c r="K113" s="104">
        <v>8032</v>
      </c>
    </row>
    <row r="114" spans="1:12" x14ac:dyDescent="0.25">
      <c r="A114" s="119" t="s">
        <v>290</v>
      </c>
      <c r="B114" s="102" t="s">
        <v>269</v>
      </c>
      <c r="C114" s="7" t="s">
        <v>66</v>
      </c>
      <c r="D114" s="15">
        <v>23000.02</v>
      </c>
      <c r="E114" s="15">
        <v>44952.03</v>
      </c>
      <c r="F114" s="9">
        <v>68000</v>
      </c>
      <c r="G114" s="9">
        <v>68043</v>
      </c>
      <c r="H114" s="104">
        <v>71450</v>
      </c>
      <c r="I114" s="104"/>
      <c r="J114" s="104">
        <v>71450</v>
      </c>
      <c r="K114" s="104">
        <v>71450</v>
      </c>
    </row>
    <row r="115" spans="1:12" x14ac:dyDescent="0.25">
      <c r="A115" s="121" t="s">
        <v>294</v>
      </c>
      <c r="B115" s="7" t="s">
        <v>248</v>
      </c>
      <c r="C115" s="34" t="s">
        <v>67</v>
      </c>
      <c r="D115" s="149">
        <v>1565.21</v>
      </c>
      <c r="E115" s="149">
        <v>2550.21</v>
      </c>
      <c r="F115" s="9">
        <v>0</v>
      </c>
      <c r="G115" s="9">
        <v>0</v>
      </c>
      <c r="H115" s="104">
        <v>0</v>
      </c>
      <c r="I115" s="104"/>
      <c r="J115" s="104">
        <v>0</v>
      </c>
      <c r="K115" s="104">
        <v>0</v>
      </c>
    </row>
    <row r="116" spans="1:12" x14ac:dyDescent="0.25">
      <c r="A116" s="211" t="s">
        <v>319</v>
      </c>
      <c r="B116" s="212"/>
      <c r="C116" s="24" t="s">
        <v>68</v>
      </c>
      <c r="D116" s="24">
        <f>SUM(D108:D115)</f>
        <v>32396.65</v>
      </c>
      <c r="E116" s="24">
        <f>SUM(E113:E115)</f>
        <v>55533.64</v>
      </c>
      <c r="F116" s="25">
        <f>SUM(F108:F115)</f>
        <v>82981</v>
      </c>
      <c r="G116" s="25">
        <f>SUM(G108:G115)</f>
        <v>83025</v>
      </c>
      <c r="H116" s="25">
        <f>SUM(H108:H115)</f>
        <v>86432</v>
      </c>
      <c r="I116" s="25"/>
      <c r="J116" s="25">
        <f>SUM(J108:J115)</f>
        <v>86432</v>
      </c>
      <c r="K116" s="25">
        <f>SUM(K108:K115)</f>
        <v>86432</v>
      </c>
      <c r="L116" s="173"/>
    </row>
    <row r="117" spans="1:12" s="49" customFormat="1" x14ac:dyDescent="0.25">
      <c r="A117" s="122" t="s">
        <v>295</v>
      </c>
      <c r="B117" s="17">
        <v>633005</v>
      </c>
      <c r="C117" s="17" t="s">
        <v>250</v>
      </c>
      <c r="D117" s="147">
        <v>0</v>
      </c>
      <c r="E117" s="147">
        <v>2000</v>
      </c>
      <c r="F117" s="18">
        <v>2000</v>
      </c>
      <c r="G117" s="18">
        <v>3000</v>
      </c>
      <c r="H117" s="104">
        <v>3000</v>
      </c>
      <c r="I117" s="104"/>
      <c r="J117" s="104">
        <v>3000</v>
      </c>
      <c r="K117" s="104">
        <v>3000</v>
      </c>
    </row>
    <row r="118" spans="1:12" x14ac:dyDescent="0.25">
      <c r="A118" s="123" t="s">
        <v>295</v>
      </c>
      <c r="B118" s="8">
        <v>633006</v>
      </c>
      <c r="C118" s="8" t="s">
        <v>366</v>
      </c>
      <c r="D118" s="146">
        <v>0</v>
      </c>
      <c r="E118" s="146">
        <v>0</v>
      </c>
      <c r="F118" s="9">
        <v>10</v>
      </c>
      <c r="G118" s="9">
        <v>710</v>
      </c>
      <c r="H118" s="104">
        <v>0</v>
      </c>
      <c r="I118" s="104"/>
      <c r="J118" s="104">
        <v>0</v>
      </c>
      <c r="K118" s="104">
        <v>0</v>
      </c>
    </row>
    <row r="119" spans="1:12" x14ac:dyDescent="0.25">
      <c r="A119" s="119" t="s">
        <v>295</v>
      </c>
      <c r="B119" s="35">
        <v>635.63400000000001</v>
      </c>
      <c r="C119" s="7" t="s">
        <v>69</v>
      </c>
      <c r="D119" s="146">
        <v>0</v>
      </c>
      <c r="E119" s="146">
        <v>249.49</v>
      </c>
      <c r="F119" s="9">
        <v>300</v>
      </c>
      <c r="G119" s="9">
        <v>1500</v>
      </c>
      <c r="H119" s="104">
        <v>1500</v>
      </c>
      <c r="I119" s="104"/>
      <c r="J119" s="104">
        <v>1500</v>
      </c>
      <c r="K119" s="104">
        <v>1500</v>
      </c>
    </row>
    <row r="120" spans="1:12" x14ac:dyDescent="0.25">
      <c r="A120" s="119" t="s">
        <v>295</v>
      </c>
      <c r="B120" s="7">
        <v>634001</v>
      </c>
      <c r="C120" s="7" t="s">
        <v>70</v>
      </c>
      <c r="D120" s="146">
        <v>372.01</v>
      </c>
      <c r="E120" s="146">
        <v>400</v>
      </c>
      <c r="F120" s="9">
        <v>400</v>
      </c>
      <c r="G120" s="9">
        <v>400</v>
      </c>
      <c r="H120" s="104">
        <v>400</v>
      </c>
      <c r="I120" s="104"/>
      <c r="J120" s="104">
        <v>400</v>
      </c>
      <c r="K120" s="104">
        <v>400</v>
      </c>
    </row>
    <row r="121" spans="1:12" x14ac:dyDescent="0.25">
      <c r="A121" s="119" t="s">
        <v>295</v>
      </c>
      <c r="B121" s="7">
        <v>634003</v>
      </c>
      <c r="C121" s="7" t="s">
        <v>71</v>
      </c>
      <c r="D121" s="146">
        <v>335.55</v>
      </c>
      <c r="E121" s="146">
        <v>335.55</v>
      </c>
      <c r="F121" s="9">
        <v>400</v>
      </c>
      <c r="G121" s="9">
        <v>400</v>
      </c>
      <c r="H121" s="104">
        <v>400</v>
      </c>
      <c r="I121" s="104"/>
      <c r="J121" s="104">
        <v>400</v>
      </c>
      <c r="K121" s="104">
        <v>400</v>
      </c>
    </row>
    <row r="122" spans="1:12" x14ac:dyDescent="0.25">
      <c r="A122" s="119" t="s">
        <v>295</v>
      </c>
      <c r="B122" s="7">
        <v>633010</v>
      </c>
      <c r="C122" s="7" t="s">
        <v>229</v>
      </c>
      <c r="D122" s="146">
        <v>0</v>
      </c>
      <c r="E122" s="146">
        <v>998</v>
      </c>
      <c r="F122" s="18">
        <v>1000</v>
      </c>
      <c r="G122" s="18">
        <v>1000</v>
      </c>
      <c r="H122" s="104">
        <v>1000</v>
      </c>
      <c r="I122" s="104"/>
      <c r="J122" s="104">
        <v>0</v>
      </c>
      <c r="K122" s="104">
        <v>0</v>
      </c>
    </row>
    <row r="123" spans="1:12" x14ac:dyDescent="0.25">
      <c r="A123" s="119" t="s">
        <v>295</v>
      </c>
      <c r="B123" s="36">
        <v>637</v>
      </c>
      <c r="C123" s="7" t="s">
        <v>348</v>
      </c>
      <c r="D123" s="146">
        <v>289.3</v>
      </c>
      <c r="E123" s="146">
        <v>0</v>
      </c>
      <c r="F123" s="9">
        <v>300</v>
      </c>
      <c r="G123" s="9">
        <v>300</v>
      </c>
      <c r="H123" s="104">
        <v>300</v>
      </c>
      <c r="I123" s="104"/>
      <c r="J123" s="104">
        <v>300</v>
      </c>
      <c r="K123" s="104">
        <v>300</v>
      </c>
    </row>
    <row r="124" spans="1:12" s="1" customFormat="1" x14ac:dyDescent="0.25">
      <c r="A124" s="123" t="s">
        <v>295</v>
      </c>
      <c r="B124" s="8">
        <v>700</v>
      </c>
      <c r="C124" s="8" t="s">
        <v>190</v>
      </c>
      <c r="D124" s="146">
        <v>6490</v>
      </c>
      <c r="E124" s="146">
        <v>0</v>
      </c>
      <c r="F124" s="9">
        <v>0</v>
      </c>
      <c r="G124" s="9">
        <v>0</v>
      </c>
      <c r="H124" s="104">
        <v>0</v>
      </c>
      <c r="I124" s="104"/>
      <c r="J124" s="104">
        <v>0</v>
      </c>
      <c r="K124" s="104">
        <v>0</v>
      </c>
    </row>
    <row r="125" spans="1:12" x14ac:dyDescent="0.25">
      <c r="A125" s="119" t="s">
        <v>295</v>
      </c>
      <c r="B125" s="7">
        <v>634</v>
      </c>
      <c r="C125" s="7" t="s">
        <v>73</v>
      </c>
      <c r="D125" s="146">
        <v>145.5</v>
      </c>
      <c r="E125" s="146">
        <v>103.4</v>
      </c>
      <c r="F125" s="9">
        <v>150</v>
      </c>
      <c r="G125" s="9">
        <v>160</v>
      </c>
      <c r="H125" s="104">
        <v>200</v>
      </c>
      <c r="I125" s="104"/>
      <c r="J125" s="104">
        <v>200</v>
      </c>
      <c r="K125" s="104">
        <v>200</v>
      </c>
    </row>
    <row r="126" spans="1:12" x14ac:dyDescent="0.25">
      <c r="A126" s="209" t="s">
        <v>321</v>
      </c>
      <c r="B126" s="210"/>
      <c r="C126" s="31" t="s">
        <v>74</v>
      </c>
      <c r="D126" s="32">
        <f>SUM(D117:D125)</f>
        <v>7632.36</v>
      </c>
      <c r="E126" s="32">
        <f>SUM(E117:E125)</f>
        <v>4086.44</v>
      </c>
      <c r="F126" s="33">
        <f>SUM(F117:F125)</f>
        <v>4560</v>
      </c>
      <c r="G126" s="33">
        <f>SUM(G117:G125)</f>
        <v>7470</v>
      </c>
      <c r="H126" s="33">
        <f>SUM(H117:H125)</f>
        <v>6800</v>
      </c>
      <c r="I126" s="33"/>
      <c r="J126" s="33">
        <f>SUM(J117:J125)</f>
        <v>5800</v>
      </c>
      <c r="K126" s="33">
        <f>SUM(K117:K125)</f>
        <v>5800</v>
      </c>
    </row>
    <row r="127" spans="1:12" x14ac:dyDescent="0.25">
      <c r="A127" s="124" t="s">
        <v>296</v>
      </c>
      <c r="B127" s="31"/>
      <c r="C127" s="31" t="s">
        <v>75</v>
      </c>
      <c r="D127" s="32">
        <v>7778.16</v>
      </c>
      <c r="E127" s="32">
        <v>2975.64</v>
      </c>
      <c r="F127" s="33">
        <v>0</v>
      </c>
      <c r="G127" s="33">
        <v>0</v>
      </c>
      <c r="H127" s="33">
        <v>0</v>
      </c>
      <c r="I127" s="33"/>
      <c r="J127" s="33">
        <v>0</v>
      </c>
      <c r="K127" s="33">
        <v>0</v>
      </c>
    </row>
    <row r="128" spans="1:12" x14ac:dyDescent="0.25">
      <c r="A128" s="211" t="s">
        <v>320</v>
      </c>
      <c r="B128" s="212"/>
      <c r="C128" s="24" t="s">
        <v>76</v>
      </c>
      <c r="D128" s="30">
        <f>D126+D127</f>
        <v>15410.52</v>
      </c>
      <c r="E128" s="30">
        <f>SUM(E126:E127)</f>
        <v>7062.08</v>
      </c>
      <c r="F128" s="25">
        <f>F126+F127</f>
        <v>4560</v>
      </c>
      <c r="G128" s="25">
        <f>SUM(G126:G127)</f>
        <v>7470</v>
      </c>
      <c r="H128" s="25">
        <f>H126+H127</f>
        <v>6800</v>
      </c>
      <c r="I128" s="25"/>
      <c r="J128" s="25">
        <f>SUM(J126+J127)</f>
        <v>5800</v>
      </c>
      <c r="K128" s="25">
        <f>SUM(K126+K127)</f>
        <v>5800</v>
      </c>
      <c r="L128" s="173"/>
    </row>
    <row r="129" spans="1:12" x14ac:dyDescent="0.25">
      <c r="A129" s="119" t="s">
        <v>297</v>
      </c>
      <c r="B129" s="7">
        <v>635004</v>
      </c>
      <c r="C129" s="7" t="s">
        <v>77</v>
      </c>
      <c r="D129" s="146">
        <v>898.8</v>
      </c>
      <c r="E129" s="146">
        <v>947.4</v>
      </c>
      <c r="F129" s="9">
        <v>0</v>
      </c>
      <c r="G129" s="9">
        <v>0</v>
      </c>
      <c r="H129" s="104">
        <v>0</v>
      </c>
      <c r="I129" s="104"/>
      <c r="J129" s="104">
        <v>0</v>
      </c>
      <c r="K129" s="104">
        <v>0</v>
      </c>
    </row>
    <row r="130" spans="1:12" s="46" customFormat="1" x14ac:dyDescent="0.25">
      <c r="A130" s="125" t="s">
        <v>298</v>
      </c>
      <c r="B130" s="8">
        <v>721</v>
      </c>
      <c r="C130" s="8" t="s">
        <v>356</v>
      </c>
      <c r="D130" s="146">
        <v>0</v>
      </c>
      <c r="E130" s="146">
        <v>183500</v>
      </c>
      <c r="F130" s="18">
        <v>100000</v>
      </c>
      <c r="G130" s="18">
        <v>100000</v>
      </c>
      <c r="H130" s="99">
        <v>156310</v>
      </c>
      <c r="I130" s="99"/>
      <c r="J130" s="99">
        <v>100000</v>
      </c>
      <c r="K130" s="99">
        <v>100000</v>
      </c>
    </row>
    <row r="131" spans="1:12" s="46" customFormat="1" x14ac:dyDescent="0.25">
      <c r="A131" s="125" t="s">
        <v>298</v>
      </c>
      <c r="B131" s="8">
        <v>721</v>
      </c>
      <c r="C131" s="8" t="s">
        <v>357</v>
      </c>
      <c r="D131" s="146">
        <v>0</v>
      </c>
      <c r="E131" s="146">
        <v>18500</v>
      </c>
      <c r="F131" s="18">
        <v>9000</v>
      </c>
      <c r="G131" s="18">
        <v>9000</v>
      </c>
      <c r="H131" s="99">
        <v>31600</v>
      </c>
      <c r="I131" s="99"/>
      <c r="J131" s="99">
        <v>0</v>
      </c>
      <c r="K131" s="99">
        <v>0</v>
      </c>
    </row>
    <row r="132" spans="1:12" x14ac:dyDescent="0.25">
      <c r="A132" s="125" t="s">
        <v>297</v>
      </c>
      <c r="B132" s="8">
        <v>636001</v>
      </c>
      <c r="C132" s="8" t="s">
        <v>78</v>
      </c>
      <c r="D132" s="146">
        <v>300</v>
      </c>
      <c r="E132" s="146">
        <v>300</v>
      </c>
      <c r="F132" s="9">
        <v>300</v>
      </c>
      <c r="G132" s="9">
        <v>300</v>
      </c>
      <c r="H132" s="104">
        <v>300</v>
      </c>
      <c r="I132" s="104"/>
      <c r="J132" s="104">
        <v>300</v>
      </c>
      <c r="K132" s="104">
        <v>300</v>
      </c>
    </row>
    <row r="133" spans="1:12" x14ac:dyDescent="0.25">
      <c r="A133" s="126" t="s">
        <v>298</v>
      </c>
      <c r="B133" s="16">
        <v>637005</v>
      </c>
      <c r="C133" s="16" t="s">
        <v>79</v>
      </c>
      <c r="D133" s="18">
        <v>250</v>
      </c>
      <c r="E133" s="18">
        <v>0</v>
      </c>
      <c r="F133" s="9">
        <v>0</v>
      </c>
      <c r="G133" s="9">
        <v>0</v>
      </c>
      <c r="H133" s="104">
        <v>0</v>
      </c>
      <c r="I133" s="104"/>
      <c r="J133" s="104">
        <v>0</v>
      </c>
      <c r="K133" s="104">
        <v>0</v>
      </c>
    </row>
    <row r="134" spans="1:12" x14ac:dyDescent="0.25">
      <c r="A134" s="126" t="s">
        <v>298</v>
      </c>
      <c r="B134" s="16">
        <v>630</v>
      </c>
      <c r="C134" s="16" t="s">
        <v>395</v>
      </c>
      <c r="D134" s="18">
        <v>0</v>
      </c>
      <c r="E134" s="18">
        <v>0</v>
      </c>
      <c r="F134" s="9">
        <v>0</v>
      </c>
      <c r="G134" s="9">
        <v>0</v>
      </c>
      <c r="H134" s="104">
        <v>4000</v>
      </c>
      <c r="I134" s="104"/>
      <c r="J134" s="104"/>
      <c r="K134" s="104"/>
    </row>
    <row r="135" spans="1:12" x14ac:dyDescent="0.25">
      <c r="A135" s="126" t="s">
        <v>298</v>
      </c>
      <c r="B135" s="16">
        <v>637005</v>
      </c>
      <c r="C135" s="16" t="s">
        <v>367</v>
      </c>
      <c r="D135" s="18">
        <v>0</v>
      </c>
      <c r="E135" s="18">
        <v>0</v>
      </c>
      <c r="F135" s="9">
        <v>0</v>
      </c>
      <c r="G135" s="9">
        <v>500</v>
      </c>
      <c r="H135" s="104">
        <v>250</v>
      </c>
      <c r="I135" s="104"/>
      <c r="J135" s="104">
        <v>250</v>
      </c>
      <c r="K135" s="104">
        <v>250</v>
      </c>
    </row>
    <row r="136" spans="1:12" x14ac:dyDescent="0.25">
      <c r="A136" s="126" t="s">
        <v>297</v>
      </c>
      <c r="B136" s="16">
        <v>717001</v>
      </c>
      <c r="C136" s="16" t="s">
        <v>266</v>
      </c>
      <c r="D136" s="18">
        <v>0</v>
      </c>
      <c r="E136" s="18">
        <v>0</v>
      </c>
      <c r="F136" s="9">
        <v>25005</v>
      </c>
      <c r="G136" s="9">
        <v>0</v>
      </c>
      <c r="H136" s="99">
        <v>25005</v>
      </c>
      <c r="I136" s="99"/>
      <c r="J136" s="99">
        <v>0</v>
      </c>
      <c r="K136" s="99">
        <v>0</v>
      </c>
    </row>
    <row r="137" spans="1:12" x14ac:dyDescent="0.25">
      <c r="A137" s="126" t="s">
        <v>297</v>
      </c>
      <c r="B137" s="16">
        <v>717001</v>
      </c>
      <c r="C137" s="16" t="s">
        <v>391</v>
      </c>
      <c r="D137" s="18">
        <v>0</v>
      </c>
      <c r="E137" s="18">
        <v>0</v>
      </c>
      <c r="F137" s="9">
        <v>0</v>
      </c>
      <c r="G137" s="9">
        <v>0</v>
      </c>
      <c r="H137" s="99">
        <v>466402</v>
      </c>
      <c r="I137" s="99"/>
      <c r="J137" s="99">
        <v>0</v>
      </c>
      <c r="K137" s="99">
        <v>0</v>
      </c>
    </row>
    <row r="138" spans="1:12" x14ac:dyDescent="0.25">
      <c r="A138" s="126" t="s">
        <v>297</v>
      </c>
      <c r="B138" s="16">
        <v>714004</v>
      </c>
      <c r="C138" s="16" t="s">
        <v>267</v>
      </c>
      <c r="D138" s="18">
        <v>0</v>
      </c>
      <c r="E138" s="18">
        <v>0</v>
      </c>
      <c r="F138" s="9">
        <v>9568</v>
      </c>
      <c r="G138" s="9">
        <v>9568</v>
      </c>
      <c r="H138" s="99">
        <v>0</v>
      </c>
      <c r="I138" s="99"/>
      <c r="J138" s="99">
        <v>0</v>
      </c>
      <c r="K138" s="99">
        <v>0</v>
      </c>
    </row>
    <row r="139" spans="1:12" x14ac:dyDescent="0.25">
      <c r="A139" s="126" t="s">
        <v>297</v>
      </c>
      <c r="B139" s="16"/>
      <c r="C139" s="21" t="s">
        <v>80</v>
      </c>
      <c r="D139" s="18">
        <v>1212.8800000000001</v>
      </c>
      <c r="E139" s="18">
        <v>338.25</v>
      </c>
      <c r="F139" s="9">
        <v>0</v>
      </c>
      <c r="G139" s="9">
        <v>0</v>
      </c>
      <c r="H139" s="104">
        <v>0</v>
      </c>
      <c r="I139" s="104"/>
      <c r="J139" s="104">
        <v>0</v>
      </c>
      <c r="K139" s="104">
        <v>0</v>
      </c>
    </row>
    <row r="140" spans="1:12" x14ac:dyDescent="0.25">
      <c r="A140" s="126" t="s">
        <v>297</v>
      </c>
      <c r="B140" s="16"/>
      <c r="C140" s="21" t="s">
        <v>81</v>
      </c>
      <c r="D140" s="18">
        <v>3627.4</v>
      </c>
      <c r="E140" s="18">
        <v>1036.4000000000001</v>
      </c>
      <c r="F140" s="9">
        <v>0</v>
      </c>
      <c r="G140" s="9">
        <v>0</v>
      </c>
      <c r="H140" s="104">
        <v>0</v>
      </c>
      <c r="I140" s="104"/>
      <c r="J140" s="104">
        <v>0</v>
      </c>
      <c r="K140" s="104">
        <v>0</v>
      </c>
    </row>
    <row r="141" spans="1:12" x14ac:dyDescent="0.25">
      <c r="A141" s="209" t="s">
        <v>322</v>
      </c>
      <c r="B141" s="210"/>
      <c r="C141" s="31" t="s">
        <v>82</v>
      </c>
      <c r="D141" s="32">
        <f>SUM(D129:D140)</f>
        <v>6289.08</v>
      </c>
      <c r="E141" s="32">
        <f t="shared" ref="E141:K141" si="8">SUM(E129:E140)</f>
        <v>204622.05</v>
      </c>
      <c r="F141" s="33">
        <f t="shared" si="8"/>
        <v>143873</v>
      </c>
      <c r="G141" s="33">
        <f t="shared" si="8"/>
        <v>119368</v>
      </c>
      <c r="H141" s="33">
        <f>SUM(H129:H140)</f>
        <v>683867</v>
      </c>
      <c r="I141" s="33"/>
      <c r="J141" s="33">
        <f t="shared" si="8"/>
        <v>100550</v>
      </c>
      <c r="K141" s="33">
        <f t="shared" si="8"/>
        <v>100550</v>
      </c>
      <c r="L141" s="173"/>
    </row>
    <row r="142" spans="1:12" x14ac:dyDescent="0.25">
      <c r="A142" s="211" t="s">
        <v>323</v>
      </c>
      <c r="B142" s="212"/>
      <c r="C142" s="24" t="s">
        <v>83</v>
      </c>
      <c r="D142" s="30">
        <f>D141</f>
        <v>6289.08</v>
      </c>
      <c r="E142" s="30">
        <f t="shared" ref="E142:K142" si="9">SUM(E141)</f>
        <v>204622.05</v>
      </c>
      <c r="F142" s="25">
        <f t="shared" si="9"/>
        <v>143873</v>
      </c>
      <c r="G142" s="25">
        <f t="shared" si="9"/>
        <v>119368</v>
      </c>
      <c r="H142" s="25">
        <f>SUM(H141)</f>
        <v>683867</v>
      </c>
      <c r="I142" s="25"/>
      <c r="J142" s="25">
        <f t="shared" si="9"/>
        <v>100550</v>
      </c>
      <c r="K142" s="25">
        <f t="shared" si="9"/>
        <v>100550</v>
      </c>
      <c r="L142" s="173"/>
    </row>
    <row r="143" spans="1:12" s="1" customFormat="1" x14ac:dyDescent="0.25">
      <c r="A143" s="122" t="s">
        <v>299</v>
      </c>
      <c r="B143" s="17">
        <v>717001</v>
      </c>
      <c r="C143" s="17" t="s">
        <v>198</v>
      </c>
      <c r="D143" s="147">
        <v>103</v>
      </c>
      <c r="E143" s="147">
        <v>4173.8999999999996</v>
      </c>
      <c r="F143" s="18">
        <v>1000</v>
      </c>
      <c r="G143" s="18">
        <v>1000</v>
      </c>
      <c r="H143" s="99">
        <v>1000</v>
      </c>
      <c r="I143" s="99"/>
      <c r="J143" s="99">
        <v>1000</v>
      </c>
      <c r="K143" s="99">
        <v>1000</v>
      </c>
    </row>
    <row r="144" spans="1:12" x14ac:dyDescent="0.25">
      <c r="A144" s="119" t="s">
        <v>299</v>
      </c>
      <c r="B144" s="7">
        <v>717002</v>
      </c>
      <c r="C144" s="7" t="s">
        <v>84</v>
      </c>
      <c r="D144" s="146">
        <v>1612620.71</v>
      </c>
      <c r="E144" s="146">
        <v>0</v>
      </c>
      <c r="F144" s="9">
        <v>0</v>
      </c>
      <c r="G144" s="9">
        <v>0</v>
      </c>
      <c r="H144" s="99">
        <v>0</v>
      </c>
      <c r="I144" s="99"/>
      <c r="J144" s="99">
        <v>0</v>
      </c>
      <c r="K144" s="99">
        <v>0</v>
      </c>
    </row>
    <row r="145" spans="1:12" x14ac:dyDescent="0.25">
      <c r="A145" s="119" t="s">
        <v>299</v>
      </c>
      <c r="B145" s="7">
        <v>717002</v>
      </c>
      <c r="C145" s="7" t="s">
        <v>85</v>
      </c>
      <c r="D145" s="146">
        <v>0</v>
      </c>
      <c r="E145" s="146">
        <v>1620.47</v>
      </c>
      <c r="F145" s="18">
        <v>91553</v>
      </c>
      <c r="G145" s="18">
        <v>398714</v>
      </c>
      <c r="H145" s="164">
        <v>115000</v>
      </c>
      <c r="I145" s="99"/>
      <c r="J145" s="99">
        <v>100000</v>
      </c>
      <c r="K145" s="99">
        <v>100000</v>
      </c>
    </row>
    <row r="146" spans="1:12" x14ac:dyDescent="0.25">
      <c r="A146" s="119" t="s">
        <v>299</v>
      </c>
      <c r="B146" s="7">
        <v>716</v>
      </c>
      <c r="C146" s="7" t="s">
        <v>219</v>
      </c>
      <c r="D146" s="146">
        <v>0</v>
      </c>
      <c r="E146" s="146">
        <v>15.75</v>
      </c>
      <c r="F146" s="9">
        <v>20000</v>
      </c>
      <c r="G146" s="9">
        <v>20000</v>
      </c>
      <c r="H146" s="99">
        <v>0</v>
      </c>
      <c r="I146" s="99"/>
      <c r="J146" s="99">
        <v>0</v>
      </c>
      <c r="K146" s="99">
        <v>0</v>
      </c>
    </row>
    <row r="147" spans="1:12" x14ac:dyDescent="0.25">
      <c r="A147" s="119" t="s">
        <v>299</v>
      </c>
      <c r="B147" s="7">
        <v>633006</v>
      </c>
      <c r="C147" s="7" t="s">
        <v>251</v>
      </c>
      <c r="D147" s="146">
        <v>0</v>
      </c>
      <c r="E147" s="146">
        <v>552</v>
      </c>
      <c r="F147" s="9">
        <v>0</v>
      </c>
      <c r="G147" s="9">
        <v>0</v>
      </c>
      <c r="H147" s="104">
        <v>0</v>
      </c>
      <c r="I147" s="104"/>
      <c r="J147" s="104">
        <v>0</v>
      </c>
      <c r="K147" s="104">
        <v>0</v>
      </c>
    </row>
    <row r="148" spans="1:12" x14ac:dyDescent="0.25">
      <c r="A148" s="119" t="s">
        <v>299</v>
      </c>
      <c r="B148" s="7">
        <v>641001</v>
      </c>
      <c r="C148" s="7" t="s">
        <v>263</v>
      </c>
      <c r="D148" s="146">
        <v>6765.66</v>
      </c>
      <c r="E148" s="146">
        <v>2047.29</v>
      </c>
      <c r="F148" s="9">
        <v>10000</v>
      </c>
      <c r="G148" s="9">
        <v>10000</v>
      </c>
      <c r="H148" s="104">
        <v>106432</v>
      </c>
      <c r="I148" s="104"/>
      <c r="J148" s="104">
        <v>50000</v>
      </c>
      <c r="K148" s="104">
        <v>50000</v>
      </c>
    </row>
    <row r="149" spans="1:12" x14ac:dyDescent="0.25">
      <c r="A149" s="119" t="s">
        <v>299</v>
      </c>
      <c r="B149" s="7">
        <v>641001</v>
      </c>
      <c r="C149" s="7" t="s">
        <v>273</v>
      </c>
      <c r="D149" s="146">
        <v>10802.83</v>
      </c>
      <c r="E149" s="146">
        <v>13789.21</v>
      </c>
      <c r="F149" s="9">
        <v>44300</v>
      </c>
      <c r="G149" s="9">
        <v>44300</v>
      </c>
      <c r="H149" s="104">
        <v>0</v>
      </c>
      <c r="I149" s="104"/>
      <c r="J149" s="104">
        <v>0</v>
      </c>
      <c r="K149" s="104">
        <v>0</v>
      </c>
    </row>
    <row r="150" spans="1:12" x14ac:dyDescent="0.25">
      <c r="A150" s="119" t="s">
        <v>299</v>
      </c>
      <c r="B150" s="7">
        <v>717001</v>
      </c>
      <c r="C150" s="7" t="s">
        <v>86</v>
      </c>
      <c r="D150" s="146">
        <v>79801.94</v>
      </c>
      <c r="E150" s="146">
        <v>0</v>
      </c>
      <c r="F150" s="9">
        <v>0</v>
      </c>
      <c r="G150" s="9">
        <v>0</v>
      </c>
      <c r="H150" s="104">
        <v>0</v>
      </c>
      <c r="I150" s="104"/>
      <c r="J150" s="104">
        <v>0</v>
      </c>
      <c r="K150" s="104">
        <v>0</v>
      </c>
    </row>
    <row r="151" spans="1:12" x14ac:dyDescent="0.25">
      <c r="A151" s="119" t="s">
        <v>299</v>
      </c>
      <c r="B151" s="7">
        <v>635010</v>
      </c>
      <c r="C151" s="7" t="s">
        <v>261</v>
      </c>
      <c r="D151" s="146">
        <v>0</v>
      </c>
      <c r="E151" s="146">
        <v>91050.68</v>
      </c>
      <c r="F151" s="9">
        <v>65000</v>
      </c>
      <c r="G151" s="9">
        <v>75000</v>
      </c>
      <c r="H151" s="104">
        <v>20000</v>
      </c>
      <c r="I151" s="104"/>
      <c r="J151" s="104">
        <v>0</v>
      </c>
      <c r="K151" s="104">
        <v>0</v>
      </c>
    </row>
    <row r="152" spans="1:12" x14ac:dyDescent="0.25">
      <c r="A152" s="119" t="s">
        <v>299</v>
      </c>
      <c r="B152" s="7">
        <v>716</v>
      </c>
      <c r="C152" s="7" t="s">
        <v>87</v>
      </c>
      <c r="D152" s="146">
        <v>14500</v>
      </c>
      <c r="E152" s="146">
        <v>0</v>
      </c>
      <c r="F152" s="9">
        <v>0</v>
      </c>
      <c r="G152" s="9">
        <v>0</v>
      </c>
      <c r="H152" s="104">
        <v>0</v>
      </c>
      <c r="I152" s="104"/>
      <c r="J152" s="104">
        <v>0</v>
      </c>
      <c r="K152" s="104">
        <v>0</v>
      </c>
    </row>
    <row r="153" spans="1:12" x14ac:dyDescent="0.25">
      <c r="A153" s="119" t="s">
        <v>299</v>
      </c>
      <c r="B153" s="8">
        <v>700</v>
      </c>
      <c r="C153" s="8" t="s">
        <v>276</v>
      </c>
      <c r="D153" s="146">
        <v>0</v>
      </c>
      <c r="E153" s="146">
        <v>0</v>
      </c>
      <c r="F153" s="18">
        <v>25000</v>
      </c>
      <c r="G153" s="18">
        <v>25000</v>
      </c>
      <c r="H153" s="99">
        <v>0</v>
      </c>
      <c r="I153" s="99"/>
      <c r="J153" s="99">
        <v>0</v>
      </c>
      <c r="K153" s="99">
        <v>0</v>
      </c>
    </row>
    <row r="154" spans="1:12" x14ac:dyDescent="0.25">
      <c r="A154" s="119" t="s">
        <v>299</v>
      </c>
      <c r="B154" s="7">
        <v>716</v>
      </c>
      <c r="C154" s="7" t="s">
        <v>349</v>
      </c>
      <c r="D154" s="146">
        <v>0</v>
      </c>
      <c r="E154" s="146">
        <v>0</v>
      </c>
      <c r="F154" s="9">
        <v>4000</v>
      </c>
      <c r="G154" s="9">
        <v>4000</v>
      </c>
      <c r="H154" s="99">
        <v>88241</v>
      </c>
      <c r="I154" s="99"/>
      <c r="J154" s="99">
        <v>0</v>
      </c>
      <c r="K154" s="99">
        <v>0</v>
      </c>
    </row>
    <row r="155" spans="1:12" x14ac:dyDescent="0.25">
      <c r="A155" s="211" t="s">
        <v>324</v>
      </c>
      <c r="B155" s="212"/>
      <c r="C155" s="24" t="s">
        <v>88</v>
      </c>
      <c r="D155" s="30">
        <f>SUM(D143:D154)</f>
        <v>1724594.14</v>
      </c>
      <c r="E155" s="30">
        <f>SUM(E143:E154)</f>
        <v>113249.29999999999</v>
      </c>
      <c r="F155" s="25">
        <f t="shared" ref="F155:K155" si="10">SUM(F143:F154)</f>
        <v>260853</v>
      </c>
      <c r="G155" s="25">
        <f>SUM(G143:G154)</f>
        <v>578014</v>
      </c>
      <c r="H155" s="25">
        <f>SUM(H143:H154)</f>
        <v>330673</v>
      </c>
      <c r="I155" s="25"/>
      <c r="J155" s="25">
        <f t="shared" si="10"/>
        <v>151000</v>
      </c>
      <c r="K155" s="25">
        <f t="shared" si="10"/>
        <v>151000</v>
      </c>
      <c r="L155" s="173"/>
    </row>
    <row r="156" spans="1:12" x14ac:dyDescent="0.25">
      <c r="A156" s="119"/>
      <c r="B156" s="7" t="s">
        <v>89</v>
      </c>
      <c r="C156" s="8" t="s">
        <v>235</v>
      </c>
      <c r="D156" s="146">
        <v>1188757.48</v>
      </c>
      <c r="E156" s="146">
        <v>1331858</v>
      </c>
      <c r="F156" s="9">
        <v>1324912</v>
      </c>
      <c r="G156" s="9">
        <v>1448001</v>
      </c>
      <c r="H156" s="104">
        <v>1527724</v>
      </c>
      <c r="I156" s="104"/>
      <c r="J156" s="104">
        <v>1527724</v>
      </c>
      <c r="K156" s="104">
        <v>1527724</v>
      </c>
    </row>
    <row r="157" spans="1:12" x14ac:dyDescent="0.25">
      <c r="A157" s="119"/>
      <c r="B157" s="7"/>
      <c r="C157" s="8" t="s">
        <v>234</v>
      </c>
      <c r="D157" s="146">
        <v>42991.14</v>
      </c>
      <c r="E157" s="146">
        <v>80910.52</v>
      </c>
      <c r="F157" s="9">
        <v>0</v>
      </c>
      <c r="G157" s="9">
        <v>14606</v>
      </c>
      <c r="H157" s="104">
        <v>0</v>
      </c>
      <c r="I157" s="104"/>
      <c r="J157" s="104">
        <v>0</v>
      </c>
      <c r="K157" s="104">
        <v>0</v>
      </c>
    </row>
    <row r="158" spans="1:12" x14ac:dyDescent="0.25">
      <c r="A158" s="119"/>
      <c r="B158" s="7"/>
      <c r="C158" s="8" t="s">
        <v>90</v>
      </c>
      <c r="D158" s="146">
        <v>23178</v>
      </c>
      <c r="E158" s="146">
        <v>24106</v>
      </c>
      <c r="F158" s="9">
        <v>23932</v>
      </c>
      <c r="G158" s="9">
        <v>15091</v>
      </c>
      <c r="H158" s="104">
        <v>26118</v>
      </c>
      <c r="I158" s="104"/>
      <c r="J158" s="104">
        <v>26118</v>
      </c>
      <c r="K158" s="104">
        <v>26118</v>
      </c>
      <c r="L158" s="151"/>
    </row>
    <row r="159" spans="1:12" x14ac:dyDescent="0.25">
      <c r="A159" s="119"/>
      <c r="B159" s="7"/>
      <c r="C159" s="8" t="s">
        <v>91</v>
      </c>
      <c r="D159" s="146">
        <v>32760</v>
      </c>
      <c r="E159" s="146">
        <v>34768</v>
      </c>
      <c r="F159" s="9">
        <v>34080</v>
      </c>
      <c r="G159" s="9">
        <v>18072</v>
      </c>
      <c r="H159" s="104">
        <v>27108</v>
      </c>
      <c r="I159" s="104"/>
      <c r="J159" s="104">
        <v>27108</v>
      </c>
      <c r="K159" s="104">
        <v>27108</v>
      </c>
    </row>
    <row r="160" spans="1:12" x14ac:dyDescent="0.25">
      <c r="A160" s="119"/>
      <c r="B160" s="7"/>
      <c r="C160" s="8" t="s">
        <v>92</v>
      </c>
      <c r="D160" s="146">
        <v>3003</v>
      </c>
      <c r="E160" s="146">
        <v>2107</v>
      </c>
      <c r="F160" s="9">
        <v>2107</v>
      </c>
      <c r="G160" s="9">
        <v>0</v>
      </c>
      <c r="H160" s="104">
        <v>0</v>
      </c>
      <c r="I160" s="104"/>
      <c r="J160" s="104">
        <v>0</v>
      </c>
      <c r="K160" s="104">
        <v>0</v>
      </c>
    </row>
    <row r="161" spans="1:12" x14ac:dyDescent="0.25">
      <c r="A161" s="119"/>
      <c r="B161" s="7"/>
      <c r="C161" s="8" t="s">
        <v>29</v>
      </c>
      <c r="D161" s="146">
        <v>2951.5</v>
      </c>
      <c r="E161" s="146">
        <v>3981</v>
      </c>
      <c r="F161" s="9">
        <v>0</v>
      </c>
      <c r="G161" s="9">
        <v>340</v>
      </c>
      <c r="H161" s="104">
        <v>0</v>
      </c>
      <c r="I161" s="104"/>
      <c r="J161" s="104">
        <v>0</v>
      </c>
      <c r="K161" s="104">
        <v>0</v>
      </c>
    </row>
    <row r="162" spans="1:12" x14ac:dyDescent="0.25">
      <c r="A162" s="119"/>
      <c r="B162" s="7"/>
      <c r="C162" s="8" t="s">
        <v>242</v>
      </c>
      <c r="D162" s="146">
        <v>0</v>
      </c>
      <c r="E162" s="146">
        <v>7700</v>
      </c>
      <c r="F162" s="9">
        <v>0</v>
      </c>
      <c r="G162" s="9">
        <v>9100</v>
      </c>
      <c r="H162" s="104">
        <v>0</v>
      </c>
      <c r="I162" s="104"/>
      <c r="J162" s="104">
        <v>0</v>
      </c>
      <c r="K162" s="104">
        <v>0</v>
      </c>
    </row>
    <row r="163" spans="1:12" x14ac:dyDescent="0.25">
      <c r="A163" s="119"/>
      <c r="B163" s="7"/>
      <c r="C163" s="8" t="s">
        <v>243</v>
      </c>
      <c r="D163" s="146">
        <v>0</v>
      </c>
      <c r="E163" s="146">
        <v>9090</v>
      </c>
      <c r="F163" s="9">
        <v>0</v>
      </c>
      <c r="G163" s="9">
        <v>12600</v>
      </c>
      <c r="H163" s="104">
        <v>0</v>
      </c>
      <c r="I163" s="104"/>
      <c r="J163" s="104">
        <v>0</v>
      </c>
      <c r="K163" s="104">
        <v>0</v>
      </c>
    </row>
    <row r="164" spans="1:12" x14ac:dyDescent="0.25">
      <c r="A164" s="125"/>
      <c r="B164" s="8"/>
      <c r="C164" s="8" t="s">
        <v>27</v>
      </c>
      <c r="D164" s="146">
        <v>3051</v>
      </c>
      <c r="E164" s="146">
        <v>879</v>
      </c>
      <c r="F164" s="9">
        <v>0</v>
      </c>
      <c r="G164" s="9">
        <v>0</v>
      </c>
      <c r="H164" s="104">
        <v>0</v>
      </c>
      <c r="I164" s="104"/>
      <c r="J164" s="104">
        <v>0</v>
      </c>
      <c r="K164" s="104">
        <v>0</v>
      </c>
    </row>
    <row r="165" spans="1:12" x14ac:dyDescent="0.25">
      <c r="A165" s="119"/>
      <c r="B165" s="7"/>
      <c r="C165" s="8" t="s">
        <v>93</v>
      </c>
      <c r="D165" s="146">
        <v>17945.060000000001</v>
      </c>
      <c r="E165" s="146">
        <v>0</v>
      </c>
      <c r="F165" s="9">
        <v>0</v>
      </c>
      <c r="G165" s="9">
        <v>0</v>
      </c>
      <c r="H165" s="104">
        <v>0</v>
      </c>
      <c r="I165" s="104"/>
      <c r="J165" s="104">
        <v>0</v>
      </c>
      <c r="K165" s="104">
        <v>0</v>
      </c>
    </row>
    <row r="166" spans="1:12" x14ac:dyDescent="0.25">
      <c r="A166" s="119"/>
      <c r="B166" s="7"/>
      <c r="C166" s="8" t="s">
        <v>94</v>
      </c>
      <c r="D166" s="146">
        <v>755548</v>
      </c>
      <c r="E166" s="146">
        <v>823495.7</v>
      </c>
      <c r="F166" s="9">
        <v>886905</v>
      </c>
      <c r="G166" s="9">
        <v>998730</v>
      </c>
      <c r="H166" s="104">
        <v>1007955</v>
      </c>
      <c r="I166" s="104"/>
      <c r="J166" s="104">
        <v>1007955</v>
      </c>
      <c r="K166" s="104">
        <v>1007955</v>
      </c>
    </row>
    <row r="167" spans="1:12" x14ac:dyDescent="0.25">
      <c r="A167" s="125"/>
      <c r="B167" s="8"/>
      <c r="C167" s="8" t="s">
        <v>252</v>
      </c>
      <c r="D167" s="146">
        <v>1215.2</v>
      </c>
      <c r="E167" s="146">
        <v>0</v>
      </c>
      <c r="F167" s="9">
        <v>0</v>
      </c>
      <c r="G167" s="9">
        <v>0</v>
      </c>
      <c r="H167" s="104">
        <v>0</v>
      </c>
      <c r="I167" s="104"/>
      <c r="J167" s="104">
        <v>0</v>
      </c>
      <c r="K167" s="104">
        <v>0</v>
      </c>
    </row>
    <row r="168" spans="1:12" x14ac:dyDescent="0.25">
      <c r="A168" s="125"/>
      <c r="B168" s="8"/>
      <c r="C168" s="8" t="s">
        <v>368</v>
      </c>
      <c r="D168" s="146">
        <v>0</v>
      </c>
      <c r="E168" s="146">
        <v>0</v>
      </c>
      <c r="F168" s="9">
        <v>0</v>
      </c>
      <c r="G168" s="9">
        <v>2773</v>
      </c>
      <c r="H168" s="104">
        <v>0</v>
      </c>
      <c r="I168" s="104"/>
      <c r="J168" s="104">
        <v>0</v>
      </c>
      <c r="K168" s="104">
        <v>0</v>
      </c>
    </row>
    <row r="169" spans="1:12" x14ac:dyDescent="0.25">
      <c r="A169" s="125"/>
      <c r="B169" s="8"/>
      <c r="C169" s="8" t="s">
        <v>31</v>
      </c>
      <c r="D169" s="146">
        <v>7427.75</v>
      </c>
      <c r="E169" s="146">
        <v>7585.45</v>
      </c>
      <c r="F169" s="9">
        <v>0</v>
      </c>
      <c r="G169" s="9">
        <v>7732</v>
      </c>
      <c r="H169" s="104">
        <v>0</v>
      </c>
      <c r="I169" s="104"/>
      <c r="J169" s="104">
        <v>0</v>
      </c>
      <c r="K169" s="104">
        <v>0</v>
      </c>
    </row>
    <row r="170" spans="1:12" x14ac:dyDescent="0.25">
      <c r="A170" s="127"/>
      <c r="B170" s="37"/>
      <c r="C170" s="34" t="s">
        <v>95</v>
      </c>
      <c r="D170" s="149">
        <v>29173.01</v>
      </c>
      <c r="E170" s="149">
        <v>38513.78</v>
      </c>
      <c r="F170" s="18">
        <v>30250</v>
      </c>
      <c r="G170" s="18">
        <v>35636</v>
      </c>
      <c r="H170" s="104">
        <v>27500</v>
      </c>
      <c r="I170" s="104"/>
      <c r="J170" s="104">
        <v>27500</v>
      </c>
      <c r="K170" s="104">
        <v>27500</v>
      </c>
    </row>
    <row r="171" spans="1:12" x14ac:dyDescent="0.25">
      <c r="A171" s="213"/>
      <c r="B171" s="214"/>
      <c r="C171" s="31" t="s">
        <v>96</v>
      </c>
      <c r="D171" s="32">
        <f>SUM(D156:D170)</f>
        <v>2108001.1399999997</v>
      </c>
      <c r="E171" s="32">
        <f t="shared" ref="E171:K171" si="11">SUM(E156:E170)</f>
        <v>2364994.4499999997</v>
      </c>
      <c r="F171" s="33">
        <f t="shared" si="11"/>
        <v>2302186</v>
      </c>
      <c r="G171" s="33">
        <f t="shared" si="11"/>
        <v>2562681</v>
      </c>
      <c r="H171" s="33">
        <f>SUM(H156:H170)</f>
        <v>2616405</v>
      </c>
      <c r="I171" s="33"/>
      <c r="J171" s="33">
        <f t="shared" si="11"/>
        <v>2616405</v>
      </c>
      <c r="K171" s="33">
        <f t="shared" si="11"/>
        <v>2616405</v>
      </c>
      <c r="L171" s="151"/>
    </row>
    <row r="172" spans="1:12" x14ac:dyDescent="0.25">
      <c r="A172" s="119"/>
      <c r="B172" s="7" t="s">
        <v>89</v>
      </c>
      <c r="C172" s="7" t="s">
        <v>97</v>
      </c>
      <c r="D172" s="15">
        <v>11053.52</v>
      </c>
      <c r="E172" s="146">
        <v>15950</v>
      </c>
      <c r="F172" s="9">
        <v>15950</v>
      </c>
      <c r="G172" s="9">
        <v>19531</v>
      </c>
      <c r="H172" s="104">
        <v>19531</v>
      </c>
      <c r="I172" s="104"/>
      <c r="J172" s="104">
        <v>19531</v>
      </c>
      <c r="K172" s="104">
        <v>19531</v>
      </c>
    </row>
    <row r="173" spans="1:12" x14ac:dyDescent="0.25">
      <c r="A173" s="119"/>
      <c r="B173" s="7"/>
      <c r="C173" s="7" t="s">
        <v>236</v>
      </c>
      <c r="D173" s="15">
        <v>2938.86</v>
      </c>
      <c r="E173" s="15">
        <v>5439.48</v>
      </c>
      <c r="F173" s="9">
        <v>0</v>
      </c>
      <c r="G173" s="9">
        <v>1194</v>
      </c>
      <c r="H173" s="104">
        <v>0</v>
      </c>
      <c r="I173" s="104"/>
      <c r="J173" s="104">
        <v>0</v>
      </c>
      <c r="K173" s="104">
        <v>0</v>
      </c>
    </row>
    <row r="174" spans="1:12" x14ac:dyDescent="0.25">
      <c r="A174" s="213"/>
      <c r="B174" s="214"/>
      <c r="C174" s="31" t="s">
        <v>98</v>
      </c>
      <c r="D174" s="31">
        <f>SUM(D172:D173)</f>
        <v>13992.380000000001</v>
      </c>
      <c r="E174" s="31">
        <f t="shared" ref="E174:K174" si="12">SUM(E172:E173)</f>
        <v>21389.48</v>
      </c>
      <c r="F174" s="33">
        <f t="shared" si="12"/>
        <v>15950</v>
      </c>
      <c r="G174" s="33">
        <f t="shared" si="12"/>
        <v>20725</v>
      </c>
      <c r="H174" s="33">
        <f>SUM(H172:H173)</f>
        <v>19531</v>
      </c>
      <c r="I174" s="33"/>
      <c r="J174" s="33">
        <f t="shared" si="12"/>
        <v>19531</v>
      </c>
      <c r="K174" s="33">
        <f t="shared" si="12"/>
        <v>19531</v>
      </c>
    </row>
    <row r="175" spans="1:12" x14ac:dyDescent="0.25">
      <c r="A175" s="120" t="s">
        <v>301</v>
      </c>
      <c r="B175" s="31"/>
      <c r="C175" s="31" t="s">
        <v>213</v>
      </c>
      <c r="D175" s="32">
        <v>60985</v>
      </c>
      <c r="E175" s="32">
        <v>55000</v>
      </c>
      <c r="F175" s="33">
        <v>0</v>
      </c>
      <c r="G175" s="33">
        <v>0</v>
      </c>
      <c r="H175" s="33">
        <v>0</v>
      </c>
      <c r="I175" s="33"/>
      <c r="J175" s="33">
        <v>0</v>
      </c>
      <c r="K175" s="33">
        <v>0</v>
      </c>
    </row>
    <row r="176" spans="1:12" x14ac:dyDescent="0.25">
      <c r="A176" s="141"/>
      <c r="B176" s="142"/>
      <c r="C176" s="31" t="s">
        <v>354</v>
      </c>
      <c r="D176" s="32">
        <v>0</v>
      </c>
      <c r="E176" s="32">
        <v>170</v>
      </c>
      <c r="F176" s="33"/>
      <c r="G176" s="33">
        <v>0</v>
      </c>
      <c r="H176" s="33">
        <v>0</v>
      </c>
      <c r="I176" s="33"/>
      <c r="J176" s="33">
        <v>0</v>
      </c>
      <c r="K176" s="33">
        <v>0</v>
      </c>
    </row>
    <row r="177" spans="1:12" x14ac:dyDescent="0.25">
      <c r="A177" s="215"/>
      <c r="B177" s="216"/>
      <c r="C177" s="31" t="s">
        <v>99</v>
      </c>
      <c r="D177" s="32">
        <v>102488</v>
      </c>
      <c r="E177" s="32">
        <v>0</v>
      </c>
      <c r="F177" s="33">
        <v>0</v>
      </c>
      <c r="G177" s="33">
        <v>0</v>
      </c>
      <c r="H177" s="33">
        <v>0</v>
      </c>
      <c r="I177" s="33"/>
      <c r="J177" s="33">
        <v>0</v>
      </c>
      <c r="K177" s="33">
        <v>0</v>
      </c>
    </row>
    <row r="178" spans="1:12" x14ac:dyDescent="0.25">
      <c r="A178" s="217"/>
      <c r="B178" s="218"/>
      <c r="C178" s="31" t="s">
        <v>275</v>
      </c>
      <c r="D178" s="31">
        <v>87710.51</v>
      </c>
      <c r="E178" s="31">
        <v>0</v>
      </c>
      <c r="F178" s="33"/>
      <c r="G178" s="33">
        <v>0</v>
      </c>
      <c r="H178" s="33">
        <v>0</v>
      </c>
      <c r="I178" s="33"/>
      <c r="J178" s="33">
        <v>0</v>
      </c>
      <c r="K178" s="33">
        <v>0</v>
      </c>
    </row>
    <row r="179" spans="1:12" x14ac:dyDescent="0.25">
      <c r="A179" s="219"/>
      <c r="B179" s="220"/>
      <c r="C179" s="31" t="s">
        <v>287</v>
      </c>
      <c r="D179" s="32">
        <v>0</v>
      </c>
      <c r="E179" s="31">
        <v>44989.52</v>
      </c>
      <c r="F179" s="33">
        <v>22507</v>
      </c>
      <c r="G179" s="33">
        <v>26507</v>
      </c>
      <c r="H179" s="101">
        <v>0</v>
      </c>
      <c r="I179" s="101"/>
      <c r="J179" s="101">
        <v>0</v>
      </c>
      <c r="K179" s="101">
        <v>0</v>
      </c>
    </row>
    <row r="180" spans="1:12" x14ac:dyDescent="0.25">
      <c r="A180" s="153"/>
      <c r="B180" s="154"/>
      <c r="C180" s="31" t="s">
        <v>385</v>
      </c>
      <c r="D180" s="32">
        <v>0</v>
      </c>
      <c r="E180" s="31">
        <v>0</v>
      </c>
      <c r="F180" s="33">
        <v>0</v>
      </c>
      <c r="G180" s="33">
        <v>0</v>
      </c>
      <c r="H180" s="101">
        <v>117937</v>
      </c>
      <c r="I180" s="101"/>
      <c r="J180" s="101">
        <v>0</v>
      </c>
      <c r="K180" s="101">
        <v>0</v>
      </c>
    </row>
    <row r="181" spans="1:12" x14ac:dyDescent="0.25">
      <c r="A181" s="213"/>
      <c r="B181" s="214"/>
      <c r="C181" s="31" t="s">
        <v>237</v>
      </c>
      <c r="D181" s="31">
        <v>7722.62</v>
      </c>
      <c r="E181" s="31">
        <v>0</v>
      </c>
      <c r="F181" s="33">
        <v>0</v>
      </c>
      <c r="G181" s="33">
        <v>0</v>
      </c>
      <c r="H181" s="33">
        <v>0</v>
      </c>
      <c r="I181" s="33"/>
      <c r="J181" s="33">
        <v>0</v>
      </c>
      <c r="K181" s="33">
        <v>0</v>
      </c>
    </row>
    <row r="182" spans="1:12" x14ac:dyDescent="0.25">
      <c r="A182" s="132" t="s">
        <v>300</v>
      </c>
      <c r="B182" s="133"/>
      <c r="C182" s="31" t="s">
        <v>100</v>
      </c>
      <c r="D182" s="32">
        <v>13912</v>
      </c>
      <c r="E182" s="32">
        <v>14516.5</v>
      </c>
      <c r="F182" s="33">
        <v>13965</v>
      </c>
      <c r="G182" s="33">
        <v>28136</v>
      </c>
      <c r="H182" s="106">
        <v>28136</v>
      </c>
      <c r="I182" s="106"/>
      <c r="J182" s="106">
        <v>28136</v>
      </c>
      <c r="K182" s="106">
        <v>28136</v>
      </c>
    </row>
    <row r="183" spans="1:12" x14ac:dyDescent="0.25">
      <c r="A183" s="211" t="s">
        <v>325</v>
      </c>
      <c r="B183" s="212"/>
      <c r="C183" s="24" t="s">
        <v>101</v>
      </c>
      <c r="D183" s="30">
        <f>D171+D174+D175+D177+D178+D179+D181+D182</f>
        <v>2394811.6499999994</v>
      </c>
      <c r="E183" s="30">
        <f>E171+E174+E175+E176+E177+E178+E179+E181+E182</f>
        <v>2501059.9499999997</v>
      </c>
      <c r="F183" s="25">
        <f>SUM(F171+F174+F177+F178+F179+F182)</f>
        <v>2354608</v>
      </c>
      <c r="G183" s="25">
        <f>SUM(G171+G174+G175+G177+G178+G179+G181+G182)</f>
        <v>2638049</v>
      </c>
      <c r="H183" s="25">
        <f>H171+H174+H175+H176+H177+H178+H179+H180+H181+H182</f>
        <v>2782009</v>
      </c>
      <c r="I183" s="25"/>
      <c r="J183" s="25">
        <f>SUM(J171+J174+J177+J178+J179+J182)</f>
        <v>2664072</v>
      </c>
      <c r="K183" s="25">
        <f>SUM(K171+K174+K177+K178+K179+K182)</f>
        <v>2664072</v>
      </c>
      <c r="L183" s="174"/>
    </row>
    <row r="184" spans="1:12" x14ac:dyDescent="0.25">
      <c r="A184" s="119" t="s">
        <v>291</v>
      </c>
      <c r="B184" s="7">
        <v>633016</v>
      </c>
      <c r="C184" s="7" t="s">
        <v>102</v>
      </c>
      <c r="D184" s="15">
        <v>11413.87</v>
      </c>
      <c r="E184" s="15">
        <v>8758.5499999999993</v>
      </c>
      <c r="F184" s="9">
        <v>11000</v>
      </c>
      <c r="G184" s="9">
        <v>11000</v>
      </c>
      <c r="H184" s="104">
        <v>12000</v>
      </c>
      <c r="I184" s="104"/>
      <c r="J184" s="104">
        <v>12000</v>
      </c>
      <c r="K184" s="104">
        <v>12000</v>
      </c>
    </row>
    <row r="185" spans="1:12" x14ac:dyDescent="0.25">
      <c r="A185" s="119" t="s">
        <v>291</v>
      </c>
      <c r="B185" s="7">
        <v>633016</v>
      </c>
      <c r="C185" s="7" t="s">
        <v>238</v>
      </c>
      <c r="D185" s="146">
        <v>1343.25</v>
      </c>
      <c r="E185" s="146">
        <v>0</v>
      </c>
      <c r="F185" s="9">
        <v>0</v>
      </c>
      <c r="G185" s="9">
        <v>0</v>
      </c>
      <c r="H185" s="104">
        <v>0</v>
      </c>
      <c r="I185" s="104"/>
      <c r="J185" s="104">
        <v>0</v>
      </c>
      <c r="K185" s="104">
        <v>0</v>
      </c>
    </row>
    <row r="186" spans="1:12" x14ac:dyDescent="0.25">
      <c r="A186" s="119" t="s">
        <v>291</v>
      </c>
      <c r="B186" s="7">
        <v>633018</v>
      </c>
      <c r="C186" s="7" t="s">
        <v>103</v>
      </c>
      <c r="D186" s="146">
        <v>0</v>
      </c>
      <c r="E186" s="146">
        <v>0</v>
      </c>
      <c r="F186" s="9">
        <v>2000</v>
      </c>
      <c r="G186" s="9">
        <v>0</v>
      </c>
      <c r="H186" s="104">
        <v>2000</v>
      </c>
      <c r="I186" s="104"/>
      <c r="J186" s="104">
        <v>0</v>
      </c>
      <c r="K186" s="104">
        <v>0</v>
      </c>
    </row>
    <row r="187" spans="1:12" x14ac:dyDescent="0.25">
      <c r="A187" s="125" t="s">
        <v>291</v>
      </c>
      <c r="B187" s="8">
        <v>637002</v>
      </c>
      <c r="C187" s="8" t="s">
        <v>220</v>
      </c>
      <c r="D187" s="146">
        <v>9447.76</v>
      </c>
      <c r="E187" s="146">
        <v>3027.02</v>
      </c>
      <c r="F187" s="9">
        <v>4000</v>
      </c>
      <c r="G187" s="9">
        <v>4000</v>
      </c>
      <c r="H187" s="104">
        <v>2000</v>
      </c>
      <c r="I187" s="104"/>
      <c r="J187" s="104">
        <v>2000</v>
      </c>
      <c r="K187" s="104">
        <v>2000</v>
      </c>
    </row>
    <row r="188" spans="1:12" x14ac:dyDescent="0.25">
      <c r="A188" s="119" t="s">
        <v>291</v>
      </c>
      <c r="B188" s="7">
        <v>633006</v>
      </c>
      <c r="C188" s="7" t="s">
        <v>104</v>
      </c>
      <c r="D188" s="146">
        <v>0</v>
      </c>
      <c r="E188" s="146">
        <v>0</v>
      </c>
      <c r="F188" s="9">
        <v>100</v>
      </c>
      <c r="G188" s="9">
        <v>100</v>
      </c>
      <c r="H188" s="104">
        <v>100</v>
      </c>
      <c r="I188" s="104"/>
      <c r="J188" s="104">
        <v>100</v>
      </c>
      <c r="K188" s="104">
        <v>100</v>
      </c>
    </row>
    <row r="189" spans="1:12" x14ac:dyDescent="0.25">
      <c r="A189" s="119" t="s">
        <v>291</v>
      </c>
      <c r="B189" s="7">
        <v>633001</v>
      </c>
      <c r="C189" s="7" t="s">
        <v>105</v>
      </c>
      <c r="D189" s="146">
        <v>0</v>
      </c>
      <c r="E189" s="146">
        <v>0</v>
      </c>
      <c r="F189" s="9">
        <v>0</v>
      </c>
      <c r="G189" s="9">
        <v>0</v>
      </c>
      <c r="H189" s="104">
        <v>0</v>
      </c>
      <c r="I189" s="104"/>
      <c r="J189" s="104">
        <v>0</v>
      </c>
      <c r="K189" s="104">
        <v>0</v>
      </c>
    </row>
    <row r="190" spans="1:12" x14ac:dyDescent="0.25">
      <c r="A190" s="119" t="s">
        <v>291</v>
      </c>
      <c r="B190" s="7">
        <v>633002</v>
      </c>
      <c r="C190" s="7" t="s">
        <v>355</v>
      </c>
      <c r="D190" s="146">
        <v>0</v>
      </c>
      <c r="E190" s="146">
        <v>0</v>
      </c>
      <c r="F190" s="9">
        <v>0</v>
      </c>
      <c r="G190" s="9">
        <v>0</v>
      </c>
      <c r="H190" s="104">
        <v>0</v>
      </c>
      <c r="I190" s="104"/>
      <c r="J190" s="104">
        <v>0</v>
      </c>
      <c r="K190" s="104">
        <v>0</v>
      </c>
    </row>
    <row r="191" spans="1:12" x14ac:dyDescent="0.25">
      <c r="A191" s="119" t="s">
        <v>291</v>
      </c>
      <c r="B191" s="7">
        <v>635004</v>
      </c>
      <c r="C191" s="7" t="s">
        <v>126</v>
      </c>
      <c r="D191" s="15">
        <v>5067.95</v>
      </c>
      <c r="E191" s="15">
        <v>2657.83</v>
      </c>
      <c r="F191" s="9">
        <v>2000</v>
      </c>
      <c r="G191" s="9">
        <v>2000</v>
      </c>
      <c r="H191" s="104">
        <v>2000</v>
      </c>
      <c r="I191" s="104"/>
      <c r="J191" s="104">
        <v>2000</v>
      </c>
      <c r="K191" s="104">
        <v>2000</v>
      </c>
    </row>
    <row r="192" spans="1:12" x14ac:dyDescent="0.25">
      <c r="A192" s="119" t="s">
        <v>291</v>
      </c>
      <c r="B192" s="7">
        <v>635005</v>
      </c>
      <c r="C192" s="7" t="s">
        <v>106</v>
      </c>
      <c r="D192" s="15">
        <v>229.16</v>
      </c>
      <c r="E192" s="146">
        <v>0</v>
      </c>
      <c r="F192" s="18">
        <v>200</v>
      </c>
      <c r="G192" s="18">
        <v>200</v>
      </c>
      <c r="H192" s="104">
        <v>300</v>
      </c>
      <c r="I192" s="104"/>
      <c r="J192" s="104">
        <v>300</v>
      </c>
      <c r="K192" s="104">
        <v>300</v>
      </c>
    </row>
    <row r="193" spans="1:12" x14ac:dyDescent="0.25">
      <c r="A193" s="209" t="s">
        <v>326</v>
      </c>
      <c r="B193" s="210"/>
      <c r="C193" s="31" t="s">
        <v>107</v>
      </c>
      <c r="D193" s="31">
        <f t="shared" ref="D193:K193" si="13">SUM(D184:D192)</f>
        <v>27501.99</v>
      </c>
      <c r="E193" s="31">
        <f t="shared" si="13"/>
        <v>14443.4</v>
      </c>
      <c r="F193" s="33">
        <f t="shared" si="13"/>
        <v>19300</v>
      </c>
      <c r="G193" s="33">
        <f>SUM(G184:G192)</f>
        <v>17300</v>
      </c>
      <c r="H193" s="33">
        <f>SUM(H184:H192)</f>
        <v>18400</v>
      </c>
      <c r="I193" s="33"/>
      <c r="J193" s="33">
        <f t="shared" si="13"/>
        <v>16400</v>
      </c>
      <c r="K193" s="33">
        <f t="shared" si="13"/>
        <v>16400</v>
      </c>
    </row>
    <row r="194" spans="1:12" x14ac:dyDescent="0.25">
      <c r="A194" s="119" t="s">
        <v>291</v>
      </c>
      <c r="B194" s="7">
        <v>632001</v>
      </c>
      <c r="C194" s="7" t="s">
        <v>108</v>
      </c>
      <c r="D194" s="146">
        <v>3270</v>
      </c>
      <c r="E194" s="146">
        <v>4094.91</v>
      </c>
      <c r="F194" s="9">
        <v>3500</v>
      </c>
      <c r="G194" s="9">
        <v>3500</v>
      </c>
      <c r="H194" s="104">
        <v>3500</v>
      </c>
      <c r="I194" s="104"/>
      <c r="J194" s="104">
        <v>3500</v>
      </c>
      <c r="K194" s="104">
        <v>3500</v>
      </c>
    </row>
    <row r="195" spans="1:12" x14ac:dyDescent="0.25">
      <c r="A195" s="119" t="s">
        <v>291</v>
      </c>
      <c r="B195" s="7">
        <v>635006</v>
      </c>
      <c r="C195" s="7" t="s">
        <v>277</v>
      </c>
      <c r="D195" s="146">
        <v>2783</v>
      </c>
      <c r="E195" s="146">
        <v>22869.79</v>
      </c>
      <c r="F195" s="9">
        <v>15000</v>
      </c>
      <c r="G195" s="9">
        <v>15000</v>
      </c>
      <c r="H195" s="104">
        <v>1000</v>
      </c>
      <c r="I195" s="104"/>
      <c r="J195" s="104">
        <v>1000</v>
      </c>
      <c r="K195" s="104">
        <v>1000</v>
      </c>
    </row>
    <row r="196" spans="1:12" x14ac:dyDescent="0.25">
      <c r="A196" s="119" t="s">
        <v>291</v>
      </c>
      <c r="B196" s="7">
        <v>635006</v>
      </c>
      <c r="C196" s="7" t="s">
        <v>109</v>
      </c>
      <c r="D196" s="146">
        <v>1372.8</v>
      </c>
      <c r="E196" s="146">
        <v>1372.8</v>
      </c>
      <c r="F196" s="9">
        <v>1373</v>
      </c>
      <c r="G196" s="9">
        <v>1373</v>
      </c>
      <c r="H196" s="104">
        <v>1373</v>
      </c>
      <c r="I196" s="104"/>
      <c r="J196" s="104">
        <v>1373</v>
      </c>
      <c r="K196" s="104">
        <v>1373</v>
      </c>
    </row>
    <row r="197" spans="1:12" x14ac:dyDescent="0.25">
      <c r="A197" s="119"/>
      <c r="B197" s="7">
        <v>716</v>
      </c>
      <c r="C197" s="7" t="s">
        <v>370</v>
      </c>
      <c r="D197" s="146">
        <v>0</v>
      </c>
      <c r="E197" s="146">
        <v>0</v>
      </c>
      <c r="F197" s="9">
        <v>0</v>
      </c>
      <c r="G197" s="9">
        <v>2092</v>
      </c>
      <c r="H197" s="104">
        <v>0</v>
      </c>
      <c r="I197" s="104"/>
      <c r="J197" s="104">
        <v>0</v>
      </c>
      <c r="K197" s="104">
        <v>0</v>
      </c>
    </row>
    <row r="198" spans="1:12" x14ac:dyDescent="0.25">
      <c r="A198" s="209" t="s">
        <v>327</v>
      </c>
      <c r="B198" s="210"/>
      <c r="C198" s="31" t="s">
        <v>265</v>
      </c>
      <c r="D198" s="32">
        <f>SUM(D194:D197)</f>
        <v>7425.8</v>
      </c>
      <c r="E198" s="32">
        <f>SUM(E194:E197)</f>
        <v>28337.5</v>
      </c>
      <c r="F198" s="33">
        <f>SUM(F194:F197)</f>
        <v>19873</v>
      </c>
      <c r="G198" s="38">
        <f>SUM(G194:G197)</f>
        <v>21965</v>
      </c>
      <c r="H198" s="38">
        <f>SUM(H194:H197)</f>
        <v>5873</v>
      </c>
      <c r="I198" s="38"/>
      <c r="J198" s="38">
        <f>SUM(J194:J197)</f>
        <v>5873</v>
      </c>
      <c r="K198" s="38">
        <f>SUM(K194:K197)</f>
        <v>5873</v>
      </c>
    </row>
    <row r="199" spans="1:12" x14ac:dyDescent="0.25">
      <c r="A199" s="211" t="s">
        <v>328</v>
      </c>
      <c r="B199" s="212"/>
      <c r="C199" s="24" t="s">
        <v>110</v>
      </c>
      <c r="D199" s="30">
        <f>D193+D198</f>
        <v>34927.79</v>
      </c>
      <c r="E199" s="30">
        <f t="shared" ref="E199:K199" si="14">SUM(E193+E198)</f>
        <v>42780.9</v>
      </c>
      <c r="F199" s="25">
        <f>F193+F198</f>
        <v>39173</v>
      </c>
      <c r="G199" s="25">
        <f>G193+G198</f>
        <v>39265</v>
      </c>
      <c r="H199" s="25">
        <f>H193+H198</f>
        <v>24273</v>
      </c>
      <c r="I199" s="25"/>
      <c r="J199" s="25">
        <f t="shared" si="14"/>
        <v>22273</v>
      </c>
      <c r="K199" s="25">
        <f t="shared" si="14"/>
        <v>22273</v>
      </c>
      <c r="L199" s="173"/>
    </row>
    <row r="200" spans="1:12" x14ac:dyDescent="0.25">
      <c r="A200" s="119" t="s">
        <v>291</v>
      </c>
      <c r="B200" s="7">
        <v>637002</v>
      </c>
      <c r="C200" s="7" t="s">
        <v>111</v>
      </c>
      <c r="D200" s="15">
        <v>586.22</v>
      </c>
      <c r="E200" s="146">
        <v>450</v>
      </c>
      <c r="F200" s="18">
        <v>500</v>
      </c>
      <c r="G200" s="18">
        <v>500</v>
      </c>
      <c r="H200" s="104">
        <v>500</v>
      </c>
      <c r="I200" s="104"/>
      <c r="J200" s="105"/>
      <c r="K200" s="105"/>
    </row>
    <row r="201" spans="1:12" x14ac:dyDescent="0.25">
      <c r="A201" s="119" t="s">
        <v>291</v>
      </c>
      <c r="B201" s="7">
        <v>637002</v>
      </c>
      <c r="C201" s="7" t="s">
        <v>112</v>
      </c>
      <c r="D201" s="146">
        <v>2018.4</v>
      </c>
      <c r="E201" s="146">
        <v>525</v>
      </c>
      <c r="F201" s="18">
        <v>400</v>
      </c>
      <c r="G201" s="18">
        <v>400</v>
      </c>
      <c r="H201" s="104">
        <v>400</v>
      </c>
      <c r="I201" s="104"/>
      <c r="J201" s="105"/>
      <c r="K201" s="105"/>
    </row>
    <row r="202" spans="1:12" x14ac:dyDescent="0.25">
      <c r="A202" s="119" t="s">
        <v>291</v>
      </c>
      <c r="B202" s="7">
        <v>637002</v>
      </c>
      <c r="C202" s="7" t="s">
        <v>113</v>
      </c>
      <c r="D202" s="146">
        <v>700</v>
      </c>
      <c r="E202" s="146">
        <v>725</v>
      </c>
      <c r="F202" s="18">
        <v>0</v>
      </c>
      <c r="G202" s="18">
        <v>700</v>
      </c>
      <c r="H202" s="104">
        <v>0</v>
      </c>
      <c r="I202" s="104"/>
      <c r="J202" s="105"/>
      <c r="K202" s="105"/>
    </row>
    <row r="203" spans="1:12" x14ac:dyDescent="0.25">
      <c r="A203" s="119" t="s">
        <v>291</v>
      </c>
      <c r="B203" s="7">
        <v>637002</v>
      </c>
      <c r="C203" s="7" t="s">
        <v>114</v>
      </c>
      <c r="D203" s="146">
        <v>1000</v>
      </c>
      <c r="E203" s="146">
        <v>1636</v>
      </c>
      <c r="F203" s="18">
        <v>1810</v>
      </c>
      <c r="G203" s="18">
        <v>1810</v>
      </c>
      <c r="H203" s="104">
        <v>2000</v>
      </c>
      <c r="I203" s="104"/>
      <c r="J203" s="105"/>
      <c r="K203" s="105"/>
    </row>
    <row r="204" spans="1:12" x14ac:dyDescent="0.25">
      <c r="A204" s="119" t="s">
        <v>303</v>
      </c>
      <c r="B204" s="7">
        <v>637002</v>
      </c>
      <c r="C204" s="7" t="s">
        <v>115</v>
      </c>
      <c r="D204" s="146">
        <v>1400</v>
      </c>
      <c r="E204" s="146">
        <v>1226</v>
      </c>
      <c r="F204" s="18">
        <v>1400</v>
      </c>
      <c r="G204" s="18">
        <v>1400</v>
      </c>
      <c r="H204" s="104">
        <v>1300</v>
      </c>
      <c r="I204" s="104"/>
      <c r="J204" s="105"/>
      <c r="K204" s="105"/>
    </row>
    <row r="205" spans="1:12" x14ac:dyDescent="0.25">
      <c r="A205" s="119" t="s">
        <v>303</v>
      </c>
      <c r="B205" s="7">
        <v>637002</v>
      </c>
      <c r="C205" s="7" t="s">
        <v>116</v>
      </c>
      <c r="D205" s="146">
        <v>484.1</v>
      </c>
      <c r="E205" s="146">
        <v>500</v>
      </c>
      <c r="F205" s="18">
        <v>1000</v>
      </c>
      <c r="G205" s="18">
        <v>1000</v>
      </c>
      <c r="H205" s="104">
        <v>1400</v>
      </c>
      <c r="I205" s="104"/>
      <c r="J205" s="105"/>
      <c r="K205" s="105"/>
    </row>
    <row r="206" spans="1:12" x14ac:dyDescent="0.25">
      <c r="A206" s="119" t="s">
        <v>291</v>
      </c>
      <c r="B206" s="7">
        <v>637002</v>
      </c>
      <c r="C206" s="7" t="s">
        <v>227</v>
      </c>
      <c r="D206" s="146">
        <v>0</v>
      </c>
      <c r="E206" s="146">
        <v>1941.08</v>
      </c>
      <c r="F206" s="18">
        <v>1200</v>
      </c>
      <c r="G206" s="18">
        <v>3300</v>
      </c>
      <c r="H206" s="104">
        <v>1100</v>
      </c>
      <c r="I206" s="104"/>
      <c r="J206" s="105"/>
      <c r="K206" s="105"/>
    </row>
    <row r="207" spans="1:12" x14ac:dyDescent="0.25">
      <c r="A207" s="119" t="s">
        <v>291</v>
      </c>
      <c r="B207" s="7">
        <v>637002</v>
      </c>
      <c r="C207" s="7" t="s">
        <v>228</v>
      </c>
      <c r="D207" s="146">
        <v>0</v>
      </c>
      <c r="E207" s="146">
        <v>1726</v>
      </c>
      <c r="F207" s="18">
        <v>2800</v>
      </c>
      <c r="G207" s="18">
        <v>2800</v>
      </c>
      <c r="H207" s="104">
        <v>3000</v>
      </c>
      <c r="I207" s="104"/>
      <c r="J207" s="105"/>
      <c r="K207" s="105"/>
    </row>
    <row r="208" spans="1:12" x14ac:dyDescent="0.25">
      <c r="A208" s="119" t="s">
        <v>303</v>
      </c>
      <c r="B208" s="7">
        <v>642001</v>
      </c>
      <c r="C208" s="7" t="s">
        <v>117</v>
      </c>
      <c r="D208" s="146">
        <v>1267</v>
      </c>
      <c r="E208" s="146">
        <v>2450</v>
      </c>
      <c r="F208" s="18">
        <v>2700</v>
      </c>
      <c r="G208" s="18">
        <v>2700</v>
      </c>
      <c r="H208" s="104">
        <v>3000</v>
      </c>
      <c r="I208" s="104"/>
      <c r="J208" s="105"/>
      <c r="K208" s="105"/>
    </row>
    <row r="209" spans="1:12" x14ac:dyDescent="0.25">
      <c r="A209" s="119" t="s">
        <v>291</v>
      </c>
      <c r="B209" s="7">
        <v>637002</v>
      </c>
      <c r="C209" s="7" t="s">
        <v>118</v>
      </c>
      <c r="D209" s="146">
        <v>900</v>
      </c>
      <c r="E209" s="146">
        <v>926</v>
      </c>
      <c r="F209" s="18">
        <v>920</v>
      </c>
      <c r="G209" s="18">
        <v>920</v>
      </c>
      <c r="H209" s="104">
        <v>1500</v>
      </c>
      <c r="I209" s="104"/>
      <c r="J209" s="105"/>
      <c r="K209" s="105"/>
    </row>
    <row r="210" spans="1:12" x14ac:dyDescent="0.25">
      <c r="A210" s="119" t="s">
        <v>291</v>
      </c>
      <c r="B210" s="7">
        <v>637002</v>
      </c>
      <c r="C210" s="7" t="s">
        <v>119</v>
      </c>
      <c r="D210" s="146">
        <v>900</v>
      </c>
      <c r="E210" s="146">
        <v>0</v>
      </c>
      <c r="F210" s="18">
        <v>0</v>
      </c>
      <c r="G210" s="18">
        <v>0</v>
      </c>
      <c r="H210" s="104">
        <v>0</v>
      </c>
      <c r="I210" s="104"/>
      <c r="J210" s="105"/>
      <c r="K210" s="105"/>
    </row>
    <row r="211" spans="1:12" x14ac:dyDescent="0.25">
      <c r="A211" s="119" t="s">
        <v>291</v>
      </c>
      <c r="B211" s="7">
        <v>637002</v>
      </c>
      <c r="C211" s="7" t="s">
        <v>72</v>
      </c>
      <c r="D211" s="146">
        <v>4714.8900000000003</v>
      </c>
      <c r="E211" s="146">
        <v>2036</v>
      </c>
      <c r="F211" s="18">
        <v>2000</v>
      </c>
      <c r="G211" s="18">
        <v>2000</v>
      </c>
      <c r="H211" s="104">
        <v>1400</v>
      </c>
      <c r="I211" s="104"/>
      <c r="J211" s="105"/>
      <c r="K211" s="105"/>
    </row>
    <row r="212" spans="1:12" x14ac:dyDescent="0.25">
      <c r="A212" s="119" t="s">
        <v>303</v>
      </c>
      <c r="B212" s="7">
        <v>637002</v>
      </c>
      <c r="C212" s="7" t="s">
        <v>342</v>
      </c>
      <c r="D212" s="146">
        <v>0</v>
      </c>
      <c r="E212" s="146">
        <v>0</v>
      </c>
      <c r="F212" s="18">
        <v>800</v>
      </c>
      <c r="G212" s="18">
        <v>800</v>
      </c>
      <c r="H212" s="104">
        <v>800</v>
      </c>
      <c r="I212" s="104"/>
      <c r="J212" s="105"/>
      <c r="K212" s="105"/>
    </row>
    <row r="213" spans="1:12" x14ac:dyDescent="0.25">
      <c r="A213" s="119" t="s">
        <v>291</v>
      </c>
      <c r="B213" s="7">
        <v>637002</v>
      </c>
      <c r="C213" s="7" t="s">
        <v>120</v>
      </c>
      <c r="D213" s="146">
        <v>100</v>
      </c>
      <c r="E213" s="146">
        <v>100</v>
      </c>
      <c r="F213" s="18">
        <v>100</v>
      </c>
      <c r="G213" s="18">
        <v>100</v>
      </c>
      <c r="H213" s="104">
        <v>100</v>
      </c>
      <c r="I213" s="104"/>
      <c r="J213" s="105"/>
      <c r="K213" s="105"/>
    </row>
    <row r="214" spans="1:12" x14ac:dyDescent="0.25">
      <c r="A214" s="119" t="s">
        <v>303</v>
      </c>
      <c r="B214" s="7">
        <v>637002</v>
      </c>
      <c r="C214" s="7" t="s">
        <v>383</v>
      </c>
      <c r="D214" s="146">
        <v>0</v>
      </c>
      <c r="E214" s="146">
        <v>0</v>
      </c>
      <c r="F214" s="18">
        <v>0</v>
      </c>
      <c r="G214" s="18">
        <v>0</v>
      </c>
      <c r="H214" s="104">
        <v>800</v>
      </c>
      <c r="I214" s="104"/>
      <c r="J214" s="105"/>
      <c r="K214" s="105"/>
    </row>
    <row r="215" spans="1:12" x14ac:dyDescent="0.25">
      <c r="A215" s="119" t="s">
        <v>291</v>
      </c>
      <c r="B215" s="7">
        <v>637002</v>
      </c>
      <c r="C215" s="7" t="s">
        <v>343</v>
      </c>
      <c r="D215" s="146">
        <v>0</v>
      </c>
      <c r="E215" s="146">
        <v>0</v>
      </c>
      <c r="F215" s="18">
        <v>1112</v>
      </c>
      <c r="G215" s="18">
        <v>277</v>
      </c>
      <c r="H215" s="104">
        <v>232</v>
      </c>
      <c r="I215" s="104"/>
      <c r="J215" s="105"/>
      <c r="K215" s="105"/>
    </row>
    <row r="216" spans="1:12" x14ac:dyDescent="0.25">
      <c r="A216" s="209" t="s">
        <v>329</v>
      </c>
      <c r="B216" s="210"/>
      <c r="C216" s="31" t="s">
        <v>121</v>
      </c>
      <c r="D216" s="32">
        <f>SUM(D200:D215)</f>
        <v>14070.61</v>
      </c>
      <c r="E216" s="32">
        <f>SUM(E200:E215)</f>
        <v>14241.08</v>
      </c>
      <c r="F216" s="33">
        <f>SUM(F200:F215)</f>
        <v>16742</v>
      </c>
      <c r="G216" s="33">
        <f>SUM(G200:G215)</f>
        <v>18707</v>
      </c>
      <c r="H216" s="33">
        <f>SUM(H200:H215)</f>
        <v>17532</v>
      </c>
      <c r="I216" s="33"/>
      <c r="J216" s="33">
        <v>18314</v>
      </c>
      <c r="K216" s="33">
        <v>18314</v>
      </c>
    </row>
    <row r="217" spans="1:12" x14ac:dyDescent="0.25">
      <c r="A217" s="128" t="s">
        <v>290</v>
      </c>
      <c r="B217" s="8">
        <v>641006</v>
      </c>
      <c r="C217" s="8" t="s">
        <v>239</v>
      </c>
      <c r="D217" s="146">
        <v>0</v>
      </c>
      <c r="E217" s="146">
        <v>156.41999999999999</v>
      </c>
      <c r="F217" s="18">
        <v>0</v>
      </c>
      <c r="G217" s="18">
        <v>210</v>
      </c>
      <c r="H217" s="104">
        <v>0</v>
      </c>
      <c r="I217" s="104"/>
      <c r="J217" s="104">
        <v>0</v>
      </c>
      <c r="K217" s="104">
        <v>0</v>
      </c>
    </row>
    <row r="218" spans="1:12" x14ac:dyDescent="0.25">
      <c r="A218" s="119" t="s">
        <v>290</v>
      </c>
      <c r="B218" s="7">
        <v>642002</v>
      </c>
      <c r="C218" s="7" t="s">
        <v>122</v>
      </c>
      <c r="D218" s="146">
        <v>34126.5</v>
      </c>
      <c r="E218" s="146">
        <v>34936</v>
      </c>
      <c r="F218" s="9">
        <v>36600</v>
      </c>
      <c r="G218" s="9">
        <v>44233</v>
      </c>
      <c r="H218" s="104">
        <v>44233</v>
      </c>
      <c r="I218" s="104"/>
      <c r="J218" s="104">
        <v>44233</v>
      </c>
      <c r="K218" s="104">
        <v>44233</v>
      </c>
    </row>
    <row r="219" spans="1:12" x14ac:dyDescent="0.25">
      <c r="A219" s="209" t="s">
        <v>330</v>
      </c>
      <c r="B219" s="210"/>
      <c r="C219" s="31" t="s">
        <v>123</v>
      </c>
      <c r="D219" s="32">
        <f>SUM(D217:D218)</f>
        <v>34126.5</v>
      </c>
      <c r="E219" s="32">
        <f t="shared" ref="E219:K219" si="15">SUM(E217:E218)</f>
        <v>35092.42</v>
      </c>
      <c r="F219" s="33">
        <f t="shared" si="15"/>
        <v>36600</v>
      </c>
      <c r="G219" s="33">
        <f t="shared" si="15"/>
        <v>44443</v>
      </c>
      <c r="H219" s="33">
        <f>SUM(H217:H218)</f>
        <v>44233</v>
      </c>
      <c r="I219" s="33"/>
      <c r="J219" s="33">
        <f t="shared" si="15"/>
        <v>44233</v>
      </c>
      <c r="K219" s="33">
        <f t="shared" si="15"/>
        <v>44233</v>
      </c>
    </row>
    <row r="220" spans="1:12" x14ac:dyDescent="0.25">
      <c r="A220" s="211" t="s">
        <v>331</v>
      </c>
      <c r="B220" s="212"/>
      <c r="C220" s="24" t="s">
        <v>124</v>
      </c>
      <c r="D220" s="30">
        <f>D216+D219</f>
        <v>48197.11</v>
      </c>
      <c r="E220" s="30">
        <f t="shared" ref="E220:K220" si="16">SUM(E216+E219)</f>
        <v>49333.5</v>
      </c>
      <c r="F220" s="25">
        <f t="shared" si="16"/>
        <v>53342</v>
      </c>
      <c r="G220" s="25">
        <f t="shared" si="16"/>
        <v>63150</v>
      </c>
      <c r="H220" s="25">
        <f>SUM(H216+H219)</f>
        <v>61765</v>
      </c>
      <c r="I220" s="25"/>
      <c r="J220" s="25">
        <f t="shared" si="16"/>
        <v>62547</v>
      </c>
      <c r="K220" s="25">
        <f t="shared" si="16"/>
        <v>62547</v>
      </c>
      <c r="L220" s="173"/>
    </row>
    <row r="221" spans="1:12" x14ac:dyDescent="0.25">
      <c r="A221" s="119" t="s">
        <v>302</v>
      </c>
      <c r="B221" s="7">
        <v>632001</v>
      </c>
      <c r="C221" s="7" t="s">
        <v>127</v>
      </c>
      <c r="D221" s="146">
        <v>9540.59</v>
      </c>
      <c r="E221" s="146">
        <v>9551.9500000000007</v>
      </c>
      <c r="F221" s="9">
        <v>10680</v>
      </c>
      <c r="G221" s="9">
        <v>10680</v>
      </c>
      <c r="H221" s="104">
        <v>10680</v>
      </c>
      <c r="I221" s="104"/>
      <c r="J221" s="104">
        <v>10680</v>
      </c>
      <c r="K221" s="104">
        <v>10680</v>
      </c>
    </row>
    <row r="222" spans="1:12" x14ac:dyDescent="0.25">
      <c r="A222" s="122" t="s">
        <v>302</v>
      </c>
      <c r="B222" s="17">
        <v>635</v>
      </c>
      <c r="C222" s="17" t="s">
        <v>199</v>
      </c>
      <c r="D222" s="147">
        <v>0</v>
      </c>
      <c r="E222" s="147">
        <v>0</v>
      </c>
      <c r="F222" s="9">
        <v>0</v>
      </c>
      <c r="G222" s="9">
        <v>0</v>
      </c>
      <c r="H222" s="104">
        <v>0</v>
      </c>
      <c r="I222" s="104"/>
      <c r="J222" s="104">
        <v>0</v>
      </c>
      <c r="K222" s="104">
        <v>0</v>
      </c>
    </row>
    <row r="223" spans="1:12" x14ac:dyDescent="0.25">
      <c r="A223" s="122" t="s">
        <v>302</v>
      </c>
      <c r="B223" s="17">
        <v>635</v>
      </c>
      <c r="C223" s="17" t="s">
        <v>371</v>
      </c>
      <c r="D223" s="147">
        <v>0</v>
      </c>
      <c r="E223" s="147">
        <v>0</v>
      </c>
      <c r="F223" s="9">
        <v>0</v>
      </c>
      <c r="G223" s="9">
        <v>4389</v>
      </c>
      <c r="H223" s="104">
        <v>0</v>
      </c>
      <c r="I223" s="104"/>
      <c r="J223" s="104">
        <v>0</v>
      </c>
      <c r="K223" s="104">
        <v>0</v>
      </c>
    </row>
    <row r="224" spans="1:12" x14ac:dyDescent="0.25">
      <c r="A224" s="122" t="s">
        <v>302</v>
      </c>
      <c r="B224" s="17">
        <v>716</v>
      </c>
      <c r="C224" s="17" t="s">
        <v>372</v>
      </c>
      <c r="D224" s="147">
        <v>0</v>
      </c>
      <c r="E224" s="147">
        <v>0</v>
      </c>
      <c r="F224" s="9">
        <v>0</v>
      </c>
      <c r="G224" s="9">
        <v>1970</v>
      </c>
      <c r="H224" s="104">
        <v>0</v>
      </c>
      <c r="I224" s="104"/>
      <c r="J224" s="104">
        <v>0</v>
      </c>
      <c r="K224" s="104">
        <v>0</v>
      </c>
    </row>
    <row r="225" spans="1:12" x14ac:dyDescent="0.25">
      <c r="A225" s="130" t="s">
        <v>302</v>
      </c>
      <c r="B225" s="17">
        <v>717</v>
      </c>
      <c r="C225" s="17" t="s">
        <v>225</v>
      </c>
      <c r="D225" s="147">
        <v>0</v>
      </c>
      <c r="E225" s="147">
        <v>0</v>
      </c>
      <c r="F225" s="9">
        <v>6000</v>
      </c>
      <c r="G225" s="10">
        <v>6000</v>
      </c>
      <c r="H225" s="100">
        <v>0</v>
      </c>
      <c r="I225" s="100"/>
      <c r="J225" s="100">
        <v>0</v>
      </c>
      <c r="K225" s="100">
        <v>0</v>
      </c>
    </row>
    <row r="226" spans="1:12" x14ac:dyDescent="0.25">
      <c r="A226" s="223" t="s">
        <v>332</v>
      </c>
      <c r="B226" s="224"/>
      <c r="C226" s="39" t="s">
        <v>335</v>
      </c>
      <c r="D226" s="40">
        <f t="shared" ref="D226:K226" si="17">SUM(D221:D225)</f>
        <v>9540.59</v>
      </c>
      <c r="E226" s="40">
        <f t="shared" si="17"/>
        <v>9551.9500000000007</v>
      </c>
      <c r="F226" s="40">
        <f t="shared" si="17"/>
        <v>16680</v>
      </c>
      <c r="G226" s="40">
        <f t="shared" si="17"/>
        <v>23039</v>
      </c>
      <c r="H226" s="40">
        <f>SUM(H221:H225)</f>
        <v>10680</v>
      </c>
      <c r="I226" s="40"/>
      <c r="J226" s="40">
        <f t="shared" si="17"/>
        <v>10680</v>
      </c>
      <c r="K226" s="40">
        <f t="shared" si="17"/>
        <v>10680</v>
      </c>
    </row>
    <row r="227" spans="1:12" x14ac:dyDescent="0.25">
      <c r="A227" s="122" t="s">
        <v>303</v>
      </c>
      <c r="B227" s="17">
        <v>633</v>
      </c>
      <c r="C227" s="17" t="s">
        <v>125</v>
      </c>
      <c r="D227" s="147">
        <v>3230.4</v>
      </c>
      <c r="E227" s="147">
        <v>3498.99</v>
      </c>
      <c r="F227" s="9">
        <v>0</v>
      </c>
      <c r="G227" s="9">
        <v>0</v>
      </c>
      <c r="H227" s="104">
        <v>0</v>
      </c>
      <c r="I227" s="104"/>
      <c r="J227" s="104">
        <v>0</v>
      </c>
      <c r="K227" s="104">
        <v>0</v>
      </c>
    </row>
    <row r="228" spans="1:12" x14ac:dyDescent="0.25">
      <c r="A228" s="122" t="s">
        <v>303</v>
      </c>
      <c r="B228" s="17">
        <v>717002</v>
      </c>
      <c r="C228" s="17" t="s">
        <v>392</v>
      </c>
      <c r="D228" s="147">
        <v>0</v>
      </c>
      <c r="E228" s="147">
        <v>0</v>
      </c>
      <c r="F228" s="9">
        <v>0</v>
      </c>
      <c r="G228" s="9">
        <v>0</v>
      </c>
      <c r="H228" s="99">
        <v>14000</v>
      </c>
      <c r="I228" s="99"/>
      <c r="J228" s="99">
        <v>0</v>
      </c>
      <c r="K228" s="99">
        <v>0</v>
      </c>
    </row>
    <row r="229" spans="1:12" x14ac:dyDescent="0.25">
      <c r="A229" s="122" t="s">
        <v>303</v>
      </c>
      <c r="B229" s="17">
        <v>632001</v>
      </c>
      <c r="C229" s="17" t="s">
        <v>373</v>
      </c>
      <c r="D229" s="147">
        <v>0</v>
      </c>
      <c r="E229" s="147">
        <v>0</v>
      </c>
      <c r="F229" s="9">
        <v>0</v>
      </c>
      <c r="G229" s="9">
        <v>250</v>
      </c>
      <c r="H229" s="104">
        <v>250</v>
      </c>
      <c r="I229" s="104"/>
      <c r="J229" s="104">
        <v>250</v>
      </c>
      <c r="K229" s="104">
        <v>250</v>
      </c>
    </row>
    <row r="230" spans="1:12" x14ac:dyDescent="0.25">
      <c r="A230" s="122" t="s">
        <v>303</v>
      </c>
      <c r="B230" s="17">
        <v>717002</v>
      </c>
      <c r="C230" s="17" t="s">
        <v>253</v>
      </c>
      <c r="D230" s="147">
        <v>0</v>
      </c>
      <c r="E230" s="147">
        <v>15666</v>
      </c>
      <c r="F230" s="9">
        <v>0</v>
      </c>
      <c r="G230" s="9">
        <v>0</v>
      </c>
      <c r="H230" s="104">
        <v>0</v>
      </c>
      <c r="I230" s="104"/>
      <c r="J230" s="104">
        <v>0</v>
      </c>
      <c r="K230" s="104">
        <v>0</v>
      </c>
    </row>
    <row r="231" spans="1:12" x14ac:dyDescent="0.25">
      <c r="A231" s="122" t="s">
        <v>303</v>
      </c>
      <c r="B231" s="17">
        <v>716</v>
      </c>
      <c r="C231" s="17" t="s">
        <v>254</v>
      </c>
      <c r="D231" s="147">
        <v>0</v>
      </c>
      <c r="E231" s="147">
        <v>386.4</v>
      </c>
      <c r="F231" s="9">
        <v>0</v>
      </c>
      <c r="G231" s="9">
        <v>0</v>
      </c>
      <c r="H231" s="104">
        <v>0</v>
      </c>
      <c r="I231" s="104"/>
      <c r="J231" s="104">
        <v>0</v>
      </c>
      <c r="K231" s="104">
        <v>0</v>
      </c>
    </row>
    <row r="232" spans="1:12" x14ac:dyDescent="0.25">
      <c r="A232" s="122" t="s">
        <v>303</v>
      </c>
      <c r="B232" s="17">
        <v>635</v>
      </c>
      <c r="C232" s="17" t="s">
        <v>255</v>
      </c>
      <c r="D232" s="147">
        <v>0</v>
      </c>
      <c r="E232" s="147">
        <v>385.87</v>
      </c>
      <c r="F232" s="9">
        <v>500</v>
      </c>
      <c r="G232" s="9">
        <v>0</v>
      </c>
      <c r="H232" s="104">
        <v>500</v>
      </c>
      <c r="I232" s="104"/>
      <c r="J232" s="104">
        <v>0</v>
      </c>
      <c r="K232" s="104">
        <v>0</v>
      </c>
    </row>
    <row r="233" spans="1:12" x14ac:dyDescent="0.25">
      <c r="A233" s="209" t="s">
        <v>333</v>
      </c>
      <c r="B233" s="210"/>
      <c r="C233" s="31" t="s">
        <v>336</v>
      </c>
      <c r="D233" s="32">
        <f t="shared" ref="D233:K233" si="18">SUM(D227:D232)</f>
        <v>3230.4</v>
      </c>
      <c r="E233" s="32">
        <f t="shared" si="18"/>
        <v>19937.259999999998</v>
      </c>
      <c r="F233" s="33">
        <f t="shared" si="18"/>
        <v>500</v>
      </c>
      <c r="G233" s="33">
        <f t="shared" si="18"/>
        <v>250</v>
      </c>
      <c r="H233" s="33">
        <f>SUM(H227:H232)</f>
        <v>14750</v>
      </c>
      <c r="I233" s="33"/>
      <c r="J233" s="33">
        <f t="shared" si="18"/>
        <v>250</v>
      </c>
      <c r="K233" s="33">
        <f t="shared" si="18"/>
        <v>250</v>
      </c>
    </row>
    <row r="234" spans="1:12" x14ac:dyDescent="0.25">
      <c r="A234" s="211" t="s">
        <v>334</v>
      </c>
      <c r="B234" s="212"/>
      <c r="C234" s="24" t="s">
        <v>128</v>
      </c>
      <c r="D234" s="30">
        <f t="shared" ref="D234:K234" si="19">SUM(D226+D233)</f>
        <v>12770.99</v>
      </c>
      <c r="E234" s="30">
        <f t="shared" si="19"/>
        <v>29489.21</v>
      </c>
      <c r="F234" s="25">
        <f t="shared" si="19"/>
        <v>17180</v>
      </c>
      <c r="G234" s="25">
        <f t="shared" si="19"/>
        <v>23289</v>
      </c>
      <c r="H234" s="25">
        <f>H226+H233</f>
        <v>25430</v>
      </c>
      <c r="I234" s="25"/>
      <c r="J234" s="25">
        <f t="shared" si="19"/>
        <v>10930</v>
      </c>
      <c r="K234" s="25">
        <f t="shared" si="19"/>
        <v>10930</v>
      </c>
      <c r="L234" s="173"/>
    </row>
    <row r="235" spans="1:12" x14ac:dyDescent="0.25">
      <c r="A235" s="119" t="s">
        <v>290</v>
      </c>
      <c r="B235" s="7">
        <v>610</v>
      </c>
      <c r="C235" s="7" t="s">
        <v>129</v>
      </c>
      <c r="D235" s="146">
        <v>83073.350000000006</v>
      </c>
      <c r="E235" s="146">
        <v>105742.23</v>
      </c>
      <c r="F235" s="9">
        <v>110950</v>
      </c>
      <c r="G235" s="9">
        <v>110950</v>
      </c>
      <c r="H235" s="104">
        <v>117350</v>
      </c>
      <c r="I235" s="104"/>
      <c r="J235" s="104">
        <v>117350</v>
      </c>
      <c r="K235" s="104">
        <v>117350</v>
      </c>
    </row>
    <row r="236" spans="1:12" x14ac:dyDescent="0.25">
      <c r="A236" s="119" t="s">
        <v>290</v>
      </c>
      <c r="B236" s="7">
        <v>610</v>
      </c>
      <c r="C236" s="7" t="s">
        <v>130</v>
      </c>
      <c r="D236" s="146">
        <v>26162.87</v>
      </c>
      <c r="E236" s="146">
        <v>27337.66</v>
      </c>
      <c r="F236" s="9">
        <v>28300</v>
      </c>
      <c r="G236" s="9">
        <v>28300</v>
      </c>
      <c r="H236" s="104">
        <v>29200</v>
      </c>
      <c r="I236" s="104"/>
      <c r="J236" s="104">
        <v>29200</v>
      </c>
      <c r="K236" s="104">
        <v>29200</v>
      </c>
    </row>
    <row r="237" spans="1:12" x14ac:dyDescent="0.25">
      <c r="A237" s="119" t="s">
        <v>290</v>
      </c>
      <c r="B237" s="7">
        <v>610</v>
      </c>
      <c r="C237" s="7" t="s">
        <v>131</v>
      </c>
      <c r="D237" s="146">
        <v>5432.51</v>
      </c>
      <c r="E237" s="146">
        <v>1887.6</v>
      </c>
      <c r="F237" s="9">
        <v>5900</v>
      </c>
      <c r="G237" s="9">
        <v>5900</v>
      </c>
      <c r="H237" s="104">
        <v>6010</v>
      </c>
      <c r="I237" s="104"/>
      <c r="J237" s="104">
        <v>6010</v>
      </c>
      <c r="K237" s="104">
        <v>6010</v>
      </c>
    </row>
    <row r="238" spans="1:12" x14ac:dyDescent="0.25">
      <c r="A238" s="119" t="s">
        <v>290</v>
      </c>
      <c r="B238" s="7">
        <v>640</v>
      </c>
      <c r="C238" s="7" t="s">
        <v>132</v>
      </c>
      <c r="D238" s="146">
        <v>205.06</v>
      </c>
      <c r="E238" s="146">
        <v>243.38</v>
      </c>
      <c r="F238" s="9">
        <v>500</v>
      </c>
      <c r="G238" s="9">
        <v>500</v>
      </c>
      <c r="H238" s="104">
        <v>500</v>
      </c>
      <c r="I238" s="104"/>
      <c r="J238" s="104">
        <v>500</v>
      </c>
      <c r="K238" s="104">
        <v>500</v>
      </c>
    </row>
    <row r="239" spans="1:12" x14ac:dyDescent="0.25">
      <c r="A239" s="124" t="s">
        <v>11</v>
      </c>
      <c r="B239" s="31"/>
      <c r="C239" s="31"/>
      <c r="D239" s="32">
        <f>SUM(D235:D238)</f>
        <v>114873.79</v>
      </c>
      <c r="E239" s="32">
        <f t="shared" ref="E239:K239" si="20">SUM(E235:E238)</f>
        <v>135210.87</v>
      </c>
      <c r="F239" s="33">
        <f t="shared" si="20"/>
        <v>145650</v>
      </c>
      <c r="G239" s="33">
        <f t="shared" si="20"/>
        <v>145650</v>
      </c>
      <c r="H239" s="33">
        <f>SUM(H235:H238)</f>
        <v>153060</v>
      </c>
      <c r="I239" s="33"/>
      <c r="J239" s="33">
        <f t="shared" si="20"/>
        <v>153060</v>
      </c>
      <c r="K239" s="33">
        <f t="shared" si="20"/>
        <v>153060</v>
      </c>
    </row>
    <row r="240" spans="1:12" x14ac:dyDescent="0.25">
      <c r="A240" s="119" t="s">
        <v>290</v>
      </c>
      <c r="B240" s="7">
        <v>620</v>
      </c>
      <c r="C240" s="7" t="s">
        <v>133</v>
      </c>
      <c r="D240" s="146">
        <v>35734.550000000003</v>
      </c>
      <c r="E240" s="146">
        <v>37478.74</v>
      </c>
      <c r="F240" s="9">
        <v>39620</v>
      </c>
      <c r="G240" s="9">
        <v>39620</v>
      </c>
      <c r="H240" s="137">
        <v>40840</v>
      </c>
      <c r="I240" s="137"/>
      <c r="J240" s="104">
        <v>40840</v>
      </c>
      <c r="K240" s="104">
        <v>40840</v>
      </c>
    </row>
    <row r="241" spans="1:11" x14ac:dyDescent="0.25">
      <c r="A241" s="119" t="s">
        <v>290</v>
      </c>
      <c r="B241" s="7">
        <v>620</v>
      </c>
      <c r="C241" s="7" t="s">
        <v>134</v>
      </c>
      <c r="D241" s="146">
        <v>6557.65</v>
      </c>
      <c r="E241" s="146">
        <v>10193.68</v>
      </c>
      <c r="F241" s="9">
        <v>9912</v>
      </c>
      <c r="G241" s="9">
        <v>9912</v>
      </c>
      <c r="H241" s="104">
        <v>10220</v>
      </c>
      <c r="I241" s="104"/>
      <c r="J241" s="104">
        <v>10220</v>
      </c>
      <c r="K241" s="104">
        <v>10220</v>
      </c>
    </row>
    <row r="242" spans="1:11" x14ac:dyDescent="0.25">
      <c r="A242" s="119" t="s">
        <v>290</v>
      </c>
      <c r="B242" s="7">
        <v>620</v>
      </c>
      <c r="C242" s="7" t="s">
        <v>135</v>
      </c>
      <c r="D242" s="146">
        <v>1170.1300000000001</v>
      </c>
      <c r="E242" s="146">
        <v>665.23</v>
      </c>
      <c r="F242" s="9">
        <v>2075</v>
      </c>
      <c r="G242" s="9">
        <v>2075</v>
      </c>
      <c r="H242" s="104">
        <v>2105</v>
      </c>
      <c r="I242" s="104"/>
      <c r="J242" s="104">
        <v>2105</v>
      </c>
      <c r="K242" s="104">
        <v>2105</v>
      </c>
    </row>
    <row r="243" spans="1:11" x14ac:dyDescent="0.25">
      <c r="A243" s="129"/>
      <c r="B243" s="31" t="s">
        <v>11</v>
      </c>
      <c r="C243" s="31"/>
      <c r="D243" s="32">
        <f>SUM(D240:D242)</f>
        <v>43462.33</v>
      </c>
      <c r="E243" s="32">
        <f t="shared" ref="E243:K243" si="21">SUM(E240:E242)</f>
        <v>48337.65</v>
      </c>
      <c r="F243" s="33">
        <f t="shared" si="21"/>
        <v>51607</v>
      </c>
      <c r="G243" s="33">
        <f t="shared" si="21"/>
        <v>51607</v>
      </c>
      <c r="H243" s="33">
        <f>SUM(H240:H242)</f>
        <v>53165</v>
      </c>
      <c r="I243" s="33"/>
      <c r="J243" s="33">
        <f t="shared" si="21"/>
        <v>53165</v>
      </c>
      <c r="K243" s="33">
        <f t="shared" si="21"/>
        <v>53165</v>
      </c>
    </row>
    <row r="244" spans="1:11" x14ac:dyDescent="0.25">
      <c r="A244" s="119" t="s">
        <v>290</v>
      </c>
      <c r="B244" s="7">
        <v>632001</v>
      </c>
      <c r="C244" s="7" t="s">
        <v>136</v>
      </c>
      <c r="D244" s="15">
        <v>11990.47</v>
      </c>
      <c r="E244" s="15">
        <v>8497.43</v>
      </c>
      <c r="F244" s="9">
        <v>12000</v>
      </c>
      <c r="G244" s="9">
        <v>12000</v>
      </c>
      <c r="H244" s="104">
        <v>8000</v>
      </c>
      <c r="I244" s="104"/>
      <c r="J244" s="104">
        <v>8000</v>
      </c>
      <c r="K244" s="104">
        <v>8000</v>
      </c>
    </row>
    <row r="245" spans="1:11" x14ac:dyDescent="0.25">
      <c r="A245" s="125" t="s">
        <v>290</v>
      </c>
      <c r="B245" s="8">
        <v>632001</v>
      </c>
      <c r="C245" s="8" t="s">
        <v>137</v>
      </c>
      <c r="D245" s="15">
        <v>15565.51</v>
      </c>
      <c r="E245" s="15">
        <v>16879.87</v>
      </c>
      <c r="F245" s="18">
        <v>16702</v>
      </c>
      <c r="G245" s="18">
        <v>16702</v>
      </c>
      <c r="H245" s="104">
        <v>15000</v>
      </c>
      <c r="I245" s="104"/>
      <c r="J245" s="104">
        <v>15000</v>
      </c>
      <c r="K245" s="104">
        <v>15000</v>
      </c>
    </row>
    <row r="246" spans="1:11" x14ac:dyDescent="0.25">
      <c r="A246" s="125" t="s">
        <v>290</v>
      </c>
      <c r="B246" s="8">
        <v>632003</v>
      </c>
      <c r="C246" s="8" t="s">
        <v>138</v>
      </c>
      <c r="D246" s="146">
        <v>1711.2</v>
      </c>
      <c r="E246" s="146">
        <v>1138.25</v>
      </c>
      <c r="F246" s="18">
        <v>2000</v>
      </c>
      <c r="G246" s="18">
        <v>2000</v>
      </c>
      <c r="H246" s="104">
        <v>1600</v>
      </c>
      <c r="I246" s="104"/>
      <c r="J246" s="104">
        <v>1600</v>
      </c>
      <c r="K246" s="104">
        <v>1600</v>
      </c>
    </row>
    <row r="247" spans="1:11" x14ac:dyDescent="0.25">
      <c r="A247" s="119" t="s">
        <v>290</v>
      </c>
      <c r="B247" s="7">
        <v>632003</v>
      </c>
      <c r="C247" s="7" t="s">
        <v>139</v>
      </c>
      <c r="D247" s="15">
        <v>2365.6799999999998</v>
      </c>
      <c r="E247" s="15">
        <v>2429.8000000000002</v>
      </c>
      <c r="F247" s="9">
        <v>2900</v>
      </c>
      <c r="G247" s="9">
        <v>2900</v>
      </c>
      <c r="H247" s="104">
        <v>2900</v>
      </c>
      <c r="I247" s="104"/>
      <c r="J247" s="104">
        <v>2900</v>
      </c>
      <c r="K247" s="104">
        <v>2900</v>
      </c>
    </row>
    <row r="248" spans="1:11" x14ac:dyDescent="0.25">
      <c r="A248" s="119" t="s">
        <v>290</v>
      </c>
      <c r="B248" s="7">
        <v>632003</v>
      </c>
      <c r="C248" s="7" t="s">
        <v>393</v>
      </c>
      <c r="D248" s="15">
        <v>0</v>
      </c>
      <c r="E248" s="15">
        <v>0</v>
      </c>
      <c r="F248" s="9">
        <v>0</v>
      </c>
      <c r="G248" s="9">
        <v>0</v>
      </c>
      <c r="H248" s="104">
        <v>2000</v>
      </c>
      <c r="I248" s="104"/>
      <c r="J248" s="104"/>
      <c r="K248" s="104"/>
    </row>
    <row r="249" spans="1:11" x14ac:dyDescent="0.25">
      <c r="A249" s="130" t="s">
        <v>305</v>
      </c>
      <c r="B249" s="19">
        <v>632003</v>
      </c>
      <c r="C249" s="19" t="s">
        <v>140</v>
      </c>
      <c r="D249" s="148">
        <v>222.36</v>
      </c>
      <c r="E249" s="148">
        <v>222.96</v>
      </c>
      <c r="F249" s="9">
        <v>250</v>
      </c>
      <c r="G249" s="9">
        <v>250</v>
      </c>
      <c r="H249" s="104">
        <v>250</v>
      </c>
      <c r="I249" s="103"/>
      <c r="J249" s="103">
        <v>250</v>
      </c>
      <c r="K249" s="103">
        <v>250</v>
      </c>
    </row>
    <row r="250" spans="1:11" x14ac:dyDescent="0.25">
      <c r="A250" s="124"/>
      <c r="B250" s="31"/>
      <c r="C250" s="31"/>
      <c r="D250" s="31">
        <f t="shared" ref="D250:K250" si="22">SUM(D244:D249)</f>
        <v>31855.22</v>
      </c>
      <c r="E250" s="31">
        <f>SUM(E244:E249)</f>
        <v>29168.309999999998</v>
      </c>
      <c r="F250" s="33">
        <f t="shared" si="22"/>
        <v>33852</v>
      </c>
      <c r="G250" s="33">
        <f>SUM(G244:G249)</f>
        <v>33852</v>
      </c>
      <c r="H250" s="33">
        <f>SUM(H244:H249)</f>
        <v>29750</v>
      </c>
      <c r="I250" s="33"/>
      <c r="J250" s="33">
        <f t="shared" si="22"/>
        <v>27750</v>
      </c>
      <c r="K250" s="33">
        <f t="shared" si="22"/>
        <v>27750</v>
      </c>
    </row>
    <row r="251" spans="1:11" x14ac:dyDescent="0.25">
      <c r="A251" s="119" t="s">
        <v>290</v>
      </c>
      <c r="B251" s="7">
        <v>633002</v>
      </c>
      <c r="C251" s="7" t="s">
        <v>141</v>
      </c>
      <c r="D251" s="15">
        <v>1301.43</v>
      </c>
      <c r="E251" s="15">
        <v>2186.52</v>
      </c>
      <c r="F251" s="9">
        <v>2000</v>
      </c>
      <c r="G251" s="9">
        <v>2000</v>
      </c>
      <c r="H251" s="104">
        <v>2000</v>
      </c>
      <c r="I251" s="104"/>
      <c r="J251" s="104">
        <v>2000</v>
      </c>
      <c r="K251" s="104">
        <v>2000</v>
      </c>
    </row>
    <row r="252" spans="1:11" x14ac:dyDescent="0.25">
      <c r="A252" s="119" t="s">
        <v>290</v>
      </c>
      <c r="B252" s="7">
        <v>633003</v>
      </c>
      <c r="C252" s="7" t="s">
        <v>256</v>
      </c>
      <c r="D252" s="146">
        <v>0</v>
      </c>
      <c r="E252" s="146">
        <v>28.99</v>
      </c>
      <c r="F252" s="9">
        <v>0</v>
      </c>
      <c r="G252" s="9">
        <v>0</v>
      </c>
      <c r="H252" s="104">
        <v>50</v>
      </c>
      <c r="I252" s="104"/>
      <c r="J252" s="104">
        <v>50</v>
      </c>
      <c r="K252" s="104">
        <v>50</v>
      </c>
    </row>
    <row r="253" spans="1:11" x14ac:dyDescent="0.25">
      <c r="A253" s="119" t="s">
        <v>290</v>
      </c>
      <c r="B253" s="7">
        <v>633004</v>
      </c>
      <c r="C253" s="7" t="s">
        <v>142</v>
      </c>
      <c r="D253" s="15">
        <v>1503.06</v>
      </c>
      <c r="E253" s="146">
        <v>0</v>
      </c>
      <c r="F253" s="9">
        <v>0</v>
      </c>
      <c r="G253" s="9">
        <v>0</v>
      </c>
      <c r="H253" s="104">
        <v>0</v>
      </c>
      <c r="I253" s="104"/>
      <c r="J253" s="104">
        <v>0</v>
      </c>
      <c r="K253" s="104">
        <v>0</v>
      </c>
    </row>
    <row r="254" spans="1:11" x14ac:dyDescent="0.25">
      <c r="A254" s="119" t="s">
        <v>290</v>
      </c>
      <c r="B254" s="7">
        <v>633005</v>
      </c>
      <c r="C254" s="7" t="s">
        <v>143</v>
      </c>
      <c r="D254" s="15">
        <v>497.74</v>
      </c>
      <c r="E254" s="146">
        <v>0</v>
      </c>
      <c r="F254" s="9">
        <v>0</v>
      </c>
      <c r="G254" s="9">
        <v>0</v>
      </c>
      <c r="H254" s="104">
        <v>0</v>
      </c>
      <c r="I254" s="104"/>
      <c r="J254" s="104">
        <v>0</v>
      </c>
      <c r="K254" s="104">
        <v>0</v>
      </c>
    </row>
    <row r="255" spans="1:11" x14ac:dyDescent="0.25">
      <c r="A255" s="130" t="s">
        <v>290</v>
      </c>
      <c r="B255" s="19">
        <v>633006</v>
      </c>
      <c r="C255" s="19" t="s">
        <v>104</v>
      </c>
      <c r="D255" s="148">
        <v>7363.91</v>
      </c>
      <c r="E255" s="9">
        <v>6835.54</v>
      </c>
      <c r="F255" s="10">
        <v>8900</v>
      </c>
      <c r="G255" s="10">
        <v>8900</v>
      </c>
      <c r="H255" s="103">
        <v>9200</v>
      </c>
      <c r="I255" s="103"/>
      <c r="J255" s="103">
        <v>9200</v>
      </c>
      <c r="K255" s="103">
        <v>9200</v>
      </c>
    </row>
    <row r="256" spans="1:11" x14ac:dyDescent="0.25">
      <c r="A256" s="130" t="s">
        <v>290</v>
      </c>
      <c r="B256" s="19">
        <v>633006</v>
      </c>
      <c r="C256" s="19" t="s">
        <v>214</v>
      </c>
      <c r="D256" s="148">
        <v>21.84</v>
      </c>
      <c r="E256" s="9">
        <v>0</v>
      </c>
      <c r="F256" s="10">
        <v>0</v>
      </c>
      <c r="G256" s="10">
        <v>0</v>
      </c>
      <c r="H256" s="103">
        <v>0</v>
      </c>
      <c r="I256" s="103"/>
      <c r="J256" s="103">
        <v>0</v>
      </c>
      <c r="K256" s="103">
        <v>0</v>
      </c>
    </row>
    <row r="257" spans="1:12" x14ac:dyDescent="0.25">
      <c r="A257" s="130" t="s">
        <v>290</v>
      </c>
      <c r="B257" s="19">
        <v>633009</v>
      </c>
      <c r="C257" s="19" t="s">
        <v>144</v>
      </c>
      <c r="D257" s="148">
        <v>918.23</v>
      </c>
      <c r="E257" s="148">
        <v>644.23</v>
      </c>
      <c r="F257" s="10">
        <v>500</v>
      </c>
      <c r="G257" s="10">
        <v>500</v>
      </c>
      <c r="H257" s="138">
        <v>500</v>
      </c>
      <c r="I257" s="138"/>
      <c r="J257" s="103">
        <v>500</v>
      </c>
      <c r="K257" s="103">
        <v>500</v>
      </c>
    </row>
    <row r="258" spans="1:12" x14ac:dyDescent="0.25">
      <c r="A258" s="130" t="s">
        <v>290</v>
      </c>
      <c r="B258" s="19">
        <v>633010</v>
      </c>
      <c r="C258" s="19" t="s">
        <v>145</v>
      </c>
      <c r="D258" s="9">
        <v>76.599999999999994</v>
      </c>
      <c r="E258" s="9">
        <v>124.05</v>
      </c>
      <c r="F258" s="10">
        <v>200</v>
      </c>
      <c r="G258" s="10">
        <v>200</v>
      </c>
      <c r="H258" s="103">
        <v>200</v>
      </c>
      <c r="I258" s="103"/>
      <c r="J258" s="103">
        <v>200</v>
      </c>
      <c r="K258" s="103">
        <v>200</v>
      </c>
    </row>
    <row r="259" spans="1:12" x14ac:dyDescent="0.25">
      <c r="A259" s="130" t="s">
        <v>290</v>
      </c>
      <c r="B259" s="19">
        <v>633016</v>
      </c>
      <c r="C259" s="19" t="s">
        <v>146</v>
      </c>
      <c r="D259" s="148">
        <v>1587.46</v>
      </c>
      <c r="E259" s="148">
        <v>1554.87</v>
      </c>
      <c r="F259" s="10">
        <v>1500</v>
      </c>
      <c r="G259" s="10">
        <v>1500</v>
      </c>
      <c r="H259" s="103">
        <v>1500</v>
      </c>
      <c r="I259" s="103"/>
      <c r="J259" s="103">
        <v>1500</v>
      </c>
      <c r="K259" s="103">
        <v>1500</v>
      </c>
    </row>
    <row r="260" spans="1:12" x14ac:dyDescent="0.25">
      <c r="A260" s="130" t="s">
        <v>290</v>
      </c>
      <c r="B260" s="19">
        <v>633018</v>
      </c>
      <c r="C260" s="19" t="s">
        <v>147</v>
      </c>
      <c r="D260" s="9">
        <v>229</v>
      </c>
      <c r="E260" s="9">
        <v>229</v>
      </c>
      <c r="F260" s="10">
        <v>229</v>
      </c>
      <c r="G260" s="10">
        <v>229</v>
      </c>
      <c r="H260" s="103">
        <v>229</v>
      </c>
      <c r="I260" s="103"/>
      <c r="J260" s="103">
        <v>229</v>
      </c>
      <c r="K260" s="103">
        <v>229</v>
      </c>
    </row>
    <row r="261" spans="1:12" x14ac:dyDescent="0.25">
      <c r="A261" s="131"/>
      <c r="B261" s="39"/>
      <c r="C261" s="39"/>
      <c r="D261" s="40">
        <f t="shared" ref="D261:K261" si="23">SUM(D251:D260)</f>
        <v>13499.27</v>
      </c>
      <c r="E261" s="40">
        <f>SUM(E251:E260)</f>
        <v>11603.199999999997</v>
      </c>
      <c r="F261" s="40">
        <f t="shared" si="23"/>
        <v>13329</v>
      </c>
      <c r="G261" s="40">
        <f>SUM(G251:G260)</f>
        <v>13329</v>
      </c>
      <c r="H261" s="40">
        <f>SUM(H251:H260)</f>
        <v>13679</v>
      </c>
      <c r="I261" s="40"/>
      <c r="J261" s="40">
        <f t="shared" si="23"/>
        <v>13679</v>
      </c>
      <c r="K261" s="40">
        <f t="shared" si="23"/>
        <v>13679</v>
      </c>
    </row>
    <row r="262" spans="1:12" x14ac:dyDescent="0.25">
      <c r="A262" s="119" t="s">
        <v>290</v>
      </c>
      <c r="B262" s="7">
        <v>634</v>
      </c>
      <c r="C262" s="7" t="s">
        <v>148</v>
      </c>
      <c r="D262" s="146">
        <v>5307.97</v>
      </c>
      <c r="E262" s="146">
        <v>3177.02</v>
      </c>
      <c r="F262" s="9">
        <v>3000</v>
      </c>
      <c r="G262" s="9">
        <v>3000</v>
      </c>
      <c r="H262" s="104">
        <v>2500</v>
      </c>
      <c r="I262" s="104"/>
      <c r="J262" s="104">
        <v>2500</v>
      </c>
      <c r="K262" s="104">
        <v>2500</v>
      </c>
    </row>
    <row r="263" spans="1:12" x14ac:dyDescent="0.25">
      <c r="A263" s="119" t="s">
        <v>290</v>
      </c>
      <c r="B263" s="7">
        <v>714001</v>
      </c>
      <c r="C263" s="7" t="s">
        <v>262</v>
      </c>
      <c r="D263" s="146">
        <v>0</v>
      </c>
      <c r="E263" s="146">
        <v>0</v>
      </c>
      <c r="F263" s="9">
        <v>25000</v>
      </c>
      <c r="G263" s="9">
        <v>24230</v>
      </c>
      <c r="H263" s="99">
        <v>0</v>
      </c>
      <c r="I263" s="99"/>
      <c r="J263" s="99">
        <v>0</v>
      </c>
      <c r="K263" s="99">
        <v>0</v>
      </c>
    </row>
    <row r="264" spans="1:12" x14ac:dyDescent="0.25">
      <c r="A264" s="119" t="s">
        <v>290</v>
      </c>
      <c r="B264" s="7">
        <v>635002</v>
      </c>
      <c r="C264" s="41" t="s">
        <v>394</v>
      </c>
      <c r="D264" s="150">
        <v>1682.24</v>
      </c>
      <c r="E264" s="150">
        <v>7535.36</v>
      </c>
      <c r="F264" s="9">
        <v>1000</v>
      </c>
      <c r="G264" s="9">
        <v>1250</v>
      </c>
      <c r="H264" s="104">
        <v>1250</v>
      </c>
      <c r="I264" s="104"/>
      <c r="J264" s="104">
        <v>1250</v>
      </c>
      <c r="K264" s="104">
        <v>1250</v>
      </c>
    </row>
    <row r="265" spans="1:12" x14ac:dyDescent="0.25">
      <c r="A265" s="119" t="s">
        <v>290</v>
      </c>
      <c r="B265" s="7">
        <v>635004</v>
      </c>
      <c r="C265" s="41" t="s">
        <v>149</v>
      </c>
      <c r="D265" s="150">
        <v>5.2</v>
      </c>
      <c r="E265" s="150">
        <v>0</v>
      </c>
      <c r="F265" s="9">
        <v>50</v>
      </c>
      <c r="G265" s="9">
        <v>50</v>
      </c>
      <c r="H265" s="104">
        <v>0</v>
      </c>
      <c r="I265" s="104"/>
      <c r="J265" s="104">
        <v>0</v>
      </c>
      <c r="K265" s="104">
        <v>0</v>
      </c>
    </row>
    <row r="266" spans="1:12" x14ac:dyDescent="0.25">
      <c r="A266" s="119" t="s">
        <v>290</v>
      </c>
      <c r="B266" s="7">
        <v>635006</v>
      </c>
      <c r="C266" s="41" t="s">
        <v>240</v>
      </c>
      <c r="D266" s="150">
        <v>6555.81</v>
      </c>
      <c r="E266" s="150">
        <v>11759.52</v>
      </c>
      <c r="F266" s="9">
        <v>2000</v>
      </c>
      <c r="G266" s="9">
        <v>1750</v>
      </c>
      <c r="H266" s="104">
        <v>5000</v>
      </c>
      <c r="I266" s="104"/>
      <c r="J266" s="104">
        <v>2000</v>
      </c>
      <c r="K266" s="104">
        <v>2000</v>
      </c>
    </row>
    <row r="267" spans="1:12" x14ac:dyDescent="0.25">
      <c r="A267" s="119" t="s">
        <v>290</v>
      </c>
      <c r="B267" s="7">
        <v>635006</v>
      </c>
      <c r="C267" s="41" t="s">
        <v>150</v>
      </c>
      <c r="D267" s="150">
        <v>17.100000000000001</v>
      </c>
      <c r="E267" s="150">
        <v>0</v>
      </c>
      <c r="F267" s="9">
        <v>500</v>
      </c>
      <c r="G267" s="9">
        <v>500</v>
      </c>
      <c r="H267" s="104">
        <v>0</v>
      </c>
      <c r="I267" s="104"/>
      <c r="J267" s="104">
        <v>500</v>
      </c>
      <c r="K267" s="104">
        <v>500</v>
      </c>
    </row>
    <row r="268" spans="1:12" x14ac:dyDescent="0.25">
      <c r="A268" s="119" t="s">
        <v>290</v>
      </c>
      <c r="B268" s="7">
        <v>716</v>
      </c>
      <c r="C268" s="7" t="s">
        <v>151</v>
      </c>
      <c r="D268" s="146">
        <v>0</v>
      </c>
      <c r="E268" s="146">
        <v>5540.3</v>
      </c>
      <c r="F268" s="9">
        <v>0</v>
      </c>
      <c r="G268" s="9">
        <v>0</v>
      </c>
      <c r="H268" s="99">
        <v>0</v>
      </c>
      <c r="I268" s="99"/>
      <c r="J268" s="99">
        <v>0</v>
      </c>
      <c r="K268" s="99">
        <v>0</v>
      </c>
    </row>
    <row r="269" spans="1:12" ht="15.75" x14ac:dyDescent="0.25">
      <c r="A269" s="119" t="s">
        <v>290</v>
      </c>
      <c r="B269" s="7">
        <v>717</v>
      </c>
      <c r="C269" s="118" t="s">
        <v>286</v>
      </c>
      <c r="D269" s="146">
        <v>0</v>
      </c>
      <c r="E269" s="146">
        <v>70</v>
      </c>
      <c r="F269" s="9">
        <v>50000</v>
      </c>
      <c r="G269" s="9">
        <v>0</v>
      </c>
      <c r="H269" s="99">
        <v>50000</v>
      </c>
      <c r="I269" s="99"/>
      <c r="J269" s="99">
        <v>0</v>
      </c>
      <c r="K269" s="99">
        <v>0</v>
      </c>
    </row>
    <row r="270" spans="1:12" x14ac:dyDescent="0.25">
      <c r="A270" s="119"/>
      <c r="B270" s="7">
        <v>633002</v>
      </c>
      <c r="C270" s="118" t="s">
        <v>215</v>
      </c>
      <c r="D270" s="146">
        <v>0</v>
      </c>
      <c r="E270" s="146">
        <v>4745.2299999999996</v>
      </c>
      <c r="F270" s="9">
        <v>0</v>
      </c>
      <c r="G270" s="9">
        <v>0</v>
      </c>
      <c r="H270" s="99">
        <v>0</v>
      </c>
      <c r="I270" s="99"/>
      <c r="J270" s="99">
        <v>0</v>
      </c>
      <c r="K270" s="99">
        <v>0</v>
      </c>
    </row>
    <row r="271" spans="1:12" x14ac:dyDescent="0.25">
      <c r="A271" s="119" t="s">
        <v>290</v>
      </c>
      <c r="B271" s="7">
        <v>700</v>
      </c>
      <c r="C271" s="7" t="s">
        <v>215</v>
      </c>
      <c r="D271" s="146">
        <v>0</v>
      </c>
      <c r="E271" s="146">
        <v>4452.7700000000004</v>
      </c>
      <c r="F271" s="9">
        <v>0</v>
      </c>
      <c r="G271" s="9">
        <v>0</v>
      </c>
      <c r="H271" s="104">
        <v>0</v>
      </c>
      <c r="I271" s="104"/>
      <c r="J271" s="104">
        <v>0</v>
      </c>
      <c r="K271" s="104">
        <v>0</v>
      </c>
    </row>
    <row r="272" spans="1:12" x14ac:dyDescent="0.25">
      <c r="A272" s="124"/>
      <c r="B272" s="31"/>
      <c r="C272" s="31"/>
      <c r="D272" s="32">
        <f t="shared" ref="D272:K272" si="24">SUM(D262:D271)</f>
        <v>13568.320000000002</v>
      </c>
      <c r="E272" s="32">
        <f>SUM(E262:E271)</f>
        <v>37280.199999999997</v>
      </c>
      <c r="F272" s="33">
        <f t="shared" si="24"/>
        <v>81550</v>
      </c>
      <c r="G272" s="33">
        <f>SUM(G262:G271)</f>
        <v>30780</v>
      </c>
      <c r="H272" s="33">
        <f>SUM(H262:H271)</f>
        <v>58750</v>
      </c>
      <c r="I272" s="33"/>
      <c r="J272" s="33">
        <f t="shared" si="24"/>
        <v>6250</v>
      </c>
      <c r="K272" s="33">
        <f t="shared" si="24"/>
        <v>6250</v>
      </c>
      <c r="L272" s="151"/>
    </row>
    <row r="273" spans="1:11" x14ac:dyDescent="0.25">
      <c r="A273" s="119" t="s">
        <v>290</v>
      </c>
      <c r="B273" s="7">
        <v>637004</v>
      </c>
      <c r="C273" s="7" t="s">
        <v>152</v>
      </c>
      <c r="D273" s="146">
        <v>0</v>
      </c>
      <c r="E273" s="146">
        <v>0</v>
      </c>
      <c r="F273" s="9">
        <v>200</v>
      </c>
      <c r="G273" s="9">
        <v>200</v>
      </c>
      <c r="H273" s="104">
        <v>200</v>
      </c>
      <c r="I273" s="104"/>
      <c r="J273" s="104">
        <v>200</v>
      </c>
      <c r="K273" s="104">
        <v>200</v>
      </c>
    </row>
    <row r="274" spans="1:11" x14ac:dyDescent="0.25">
      <c r="A274" s="119" t="s">
        <v>290</v>
      </c>
      <c r="B274" s="7">
        <v>637005</v>
      </c>
      <c r="C274" s="7" t="s">
        <v>153</v>
      </c>
      <c r="D274" s="146">
        <v>3768.8</v>
      </c>
      <c r="E274" s="146">
        <v>4715</v>
      </c>
      <c r="F274" s="9">
        <v>4000</v>
      </c>
      <c r="G274" s="9">
        <v>4000</v>
      </c>
      <c r="H274" s="104">
        <v>4000</v>
      </c>
      <c r="I274" s="104"/>
      <c r="J274" s="104">
        <v>4000</v>
      </c>
      <c r="K274" s="104">
        <v>4000</v>
      </c>
    </row>
    <row r="275" spans="1:11" x14ac:dyDescent="0.25">
      <c r="A275" s="125" t="s">
        <v>290</v>
      </c>
      <c r="B275" s="8">
        <v>637005</v>
      </c>
      <c r="C275" s="8" t="s">
        <v>154</v>
      </c>
      <c r="D275" s="146">
        <v>0</v>
      </c>
      <c r="E275" s="146">
        <v>4500</v>
      </c>
      <c r="F275" s="9">
        <v>0</v>
      </c>
      <c r="G275" s="9">
        <v>0</v>
      </c>
      <c r="H275" s="104">
        <v>0</v>
      </c>
      <c r="I275" s="104"/>
      <c r="J275" s="104">
        <v>0</v>
      </c>
      <c r="K275" s="104">
        <v>0</v>
      </c>
    </row>
    <row r="276" spans="1:11" x14ac:dyDescent="0.25">
      <c r="A276" s="125" t="s">
        <v>290</v>
      </c>
      <c r="B276" s="8">
        <v>637005</v>
      </c>
      <c r="C276" s="8" t="s">
        <v>155</v>
      </c>
      <c r="D276" s="146">
        <v>378.28</v>
      </c>
      <c r="E276" s="146">
        <v>72.48</v>
      </c>
      <c r="F276" s="9">
        <v>300</v>
      </c>
      <c r="G276" s="9">
        <v>300</v>
      </c>
      <c r="H276" s="137">
        <v>400</v>
      </c>
      <c r="I276" s="137"/>
      <c r="J276" s="104">
        <v>400</v>
      </c>
      <c r="K276" s="104">
        <v>400</v>
      </c>
    </row>
    <row r="277" spans="1:11" x14ac:dyDescent="0.25">
      <c r="A277" s="125" t="s">
        <v>290</v>
      </c>
      <c r="B277" s="8">
        <v>637005</v>
      </c>
      <c r="C277" s="8" t="s">
        <v>156</v>
      </c>
      <c r="D277" s="146">
        <v>24</v>
      </c>
      <c r="E277" s="146">
        <v>48</v>
      </c>
      <c r="F277" s="9">
        <v>0</v>
      </c>
      <c r="G277" s="9">
        <v>0</v>
      </c>
      <c r="H277" s="104">
        <v>0</v>
      </c>
      <c r="I277" s="104"/>
      <c r="J277" s="104">
        <v>0</v>
      </c>
      <c r="K277" s="104">
        <v>0</v>
      </c>
    </row>
    <row r="278" spans="1:11" x14ac:dyDescent="0.25">
      <c r="A278" s="125" t="s">
        <v>290</v>
      </c>
      <c r="B278" s="8">
        <v>637005</v>
      </c>
      <c r="C278" s="8" t="s">
        <v>157</v>
      </c>
      <c r="D278" s="146">
        <v>999</v>
      </c>
      <c r="E278" s="146">
        <v>0</v>
      </c>
      <c r="F278" s="9">
        <v>0</v>
      </c>
      <c r="G278" s="9">
        <v>4000</v>
      </c>
      <c r="H278" s="104">
        <v>2000</v>
      </c>
      <c r="I278" s="104"/>
      <c r="J278" s="104">
        <v>2000</v>
      </c>
      <c r="K278" s="104">
        <v>2000</v>
      </c>
    </row>
    <row r="279" spans="1:11" x14ac:dyDescent="0.25">
      <c r="A279" s="125" t="s">
        <v>290</v>
      </c>
      <c r="B279" s="8">
        <v>637005</v>
      </c>
      <c r="C279" s="8" t="s">
        <v>158</v>
      </c>
      <c r="D279" s="146">
        <v>330</v>
      </c>
      <c r="E279" s="146">
        <v>300</v>
      </c>
      <c r="F279" s="9">
        <v>1000</v>
      </c>
      <c r="G279" s="9">
        <v>1000</v>
      </c>
      <c r="H279" s="104">
        <v>1000</v>
      </c>
      <c r="I279" s="104"/>
      <c r="J279" s="104">
        <v>1000</v>
      </c>
      <c r="K279" s="104">
        <v>1000</v>
      </c>
    </row>
    <row r="280" spans="1:11" x14ac:dyDescent="0.25">
      <c r="A280" s="125" t="s">
        <v>290</v>
      </c>
      <c r="B280" s="8">
        <v>637005</v>
      </c>
      <c r="C280" s="8" t="s">
        <v>257</v>
      </c>
      <c r="D280" s="146">
        <v>0</v>
      </c>
      <c r="E280" s="146">
        <v>1010.2</v>
      </c>
      <c r="F280" s="9">
        <v>1500</v>
      </c>
      <c r="G280" s="9">
        <v>1500</v>
      </c>
      <c r="H280" s="104">
        <v>1000</v>
      </c>
      <c r="I280" s="104"/>
      <c r="J280" s="104">
        <v>1000</v>
      </c>
      <c r="K280" s="104">
        <v>1000</v>
      </c>
    </row>
    <row r="281" spans="1:11" x14ac:dyDescent="0.25">
      <c r="A281" s="125" t="s">
        <v>290</v>
      </c>
      <c r="B281" s="8">
        <v>637005</v>
      </c>
      <c r="C281" s="8" t="s">
        <v>258</v>
      </c>
      <c r="D281" s="146">
        <v>0</v>
      </c>
      <c r="E281" s="146">
        <v>349</v>
      </c>
      <c r="F281" s="9">
        <v>300</v>
      </c>
      <c r="G281" s="9">
        <v>300</v>
      </c>
      <c r="H281" s="137">
        <v>300</v>
      </c>
      <c r="I281" s="137"/>
      <c r="J281" s="104">
        <v>300</v>
      </c>
      <c r="K281" s="104">
        <v>300</v>
      </c>
    </row>
    <row r="282" spans="1:11" x14ac:dyDescent="0.25">
      <c r="A282" s="125" t="s">
        <v>290</v>
      </c>
      <c r="B282" s="8">
        <v>630</v>
      </c>
      <c r="C282" s="8" t="s">
        <v>259</v>
      </c>
      <c r="D282" s="146">
        <v>0</v>
      </c>
      <c r="E282" s="146">
        <v>0</v>
      </c>
      <c r="F282" s="9">
        <v>3000</v>
      </c>
      <c r="G282" s="9">
        <v>3000</v>
      </c>
      <c r="H282" s="104">
        <v>3000</v>
      </c>
      <c r="I282" s="104"/>
      <c r="J282" s="104">
        <v>3000</v>
      </c>
      <c r="K282" s="104">
        <v>3000</v>
      </c>
    </row>
    <row r="283" spans="1:11" s="45" customFormat="1" x14ac:dyDescent="0.25">
      <c r="A283" s="124"/>
      <c r="B283" s="31"/>
      <c r="C283" s="31"/>
      <c r="D283" s="32">
        <f>SUM(D273:D279)</f>
        <v>5500.08</v>
      </c>
      <c r="E283" s="32">
        <f t="shared" ref="E283:K283" si="25">SUM(E273:E282)</f>
        <v>10994.68</v>
      </c>
      <c r="F283" s="33">
        <f t="shared" si="25"/>
        <v>10300</v>
      </c>
      <c r="G283" s="33">
        <f t="shared" si="25"/>
        <v>14300</v>
      </c>
      <c r="H283" s="33">
        <f>SUM(H273:H282)</f>
        <v>11900</v>
      </c>
      <c r="I283" s="33"/>
      <c r="J283" s="33">
        <f t="shared" si="25"/>
        <v>11900</v>
      </c>
      <c r="K283" s="33">
        <f t="shared" si="25"/>
        <v>11900</v>
      </c>
    </row>
    <row r="284" spans="1:11" s="49" customFormat="1" x14ac:dyDescent="0.25">
      <c r="A284" s="125" t="s">
        <v>290</v>
      </c>
      <c r="B284" s="8">
        <v>636</v>
      </c>
      <c r="C284" s="8" t="s">
        <v>217</v>
      </c>
      <c r="D284" s="146">
        <v>1</v>
      </c>
      <c r="E284" s="146">
        <v>1</v>
      </c>
      <c r="F284" s="18">
        <v>1</v>
      </c>
      <c r="G284" s="18">
        <v>1</v>
      </c>
      <c r="H284" s="104">
        <v>1</v>
      </c>
      <c r="I284" s="104"/>
      <c r="J284" s="104">
        <v>1</v>
      </c>
      <c r="K284" s="104">
        <v>1</v>
      </c>
    </row>
    <row r="285" spans="1:11" x14ac:dyDescent="0.25">
      <c r="A285" s="125" t="s">
        <v>290</v>
      </c>
      <c r="B285" s="8">
        <v>637012</v>
      </c>
      <c r="C285" s="8" t="s">
        <v>159</v>
      </c>
      <c r="D285" s="146">
        <v>5.91</v>
      </c>
      <c r="E285" s="146">
        <v>6.2</v>
      </c>
      <c r="F285" s="9">
        <v>7</v>
      </c>
      <c r="G285" s="9">
        <v>7</v>
      </c>
      <c r="H285" s="104">
        <v>7</v>
      </c>
      <c r="I285" s="104"/>
      <c r="J285" s="104">
        <v>7</v>
      </c>
      <c r="K285" s="104">
        <v>7</v>
      </c>
    </row>
    <row r="286" spans="1:11" x14ac:dyDescent="0.25">
      <c r="A286" s="125" t="s">
        <v>289</v>
      </c>
      <c r="B286" s="8">
        <v>637012</v>
      </c>
      <c r="C286" s="8" t="s">
        <v>160</v>
      </c>
      <c r="D286" s="146">
        <v>1466.47</v>
      </c>
      <c r="E286" s="146">
        <v>1785.4</v>
      </c>
      <c r="F286" s="9">
        <v>3000</v>
      </c>
      <c r="G286" s="9">
        <v>3300</v>
      </c>
      <c r="H286" s="104">
        <v>3000</v>
      </c>
      <c r="I286" s="104"/>
      <c r="J286" s="104">
        <v>3000</v>
      </c>
      <c r="K286" s="104">
        <v>3000</v>
      </c>
    </row>
    <row r="287" spans="1:11" x14ac:dyDescent="0.25">
      <c r="A287" s="125" t="s">
        <v>305</v>
      </c>
      <c r="B287" s="8">
        <v>637012</v>
      </c>
      <c r="C287" s="8" t="s">
        <v>161</v>
      </c>
      <c r="D287" s="146">
        <v>165.5</v>
      </c>
      <c r="E287" s="146">
        <v>79.3</v>
      </c>
      <c r="F287" s="9">
        <v>170</v>
      </c>
      <c r="G287" s="9">
        <v>170</v>
      </c>
      <c r="H287" s="104">
        <v>170</v>
      </c>
      <c r="I287" s="104"/>
      <c r="J287" s="104">
        <v>170</v>
      </c>
      <c r="K287" s="104">
        <v>170</v>
      </c>
    </row>
    <row r="288" spans="1:11" x14ac:dyDescent="0.25">
      <c r="A288" s="125" t="s">
        <v>290</v>
      </c>
      <c r="B288" s="8">
        <v>637014</v>
      </c>
      <c r="C288" s="8" t="s">
        <v>162</v>
      </c>
      <c r="D288" s="146">
        <v>5540.24</v>
      </c>
      <c r="E288" s="146">
        <v>5485.15</v>
      </c>
      <c r="F288" s="9">
        <v>6000</v>
      </c>
      <c r="G288" s="9">
        <v>6000</v>
      </c>
      <c r="H288" s="104">
        <v>6000</v>
      </c>
      <c r="I288" s="104"/>
      <c r="J288" s="104">
        <v>6000</v>
      </c>
      <c r="K288" s="104">
        <v>6000</v>
      </c>
    </row>
    <row r="289" spans="1:11" x14ac:dyDescent="0.25">
      <c r="A289" s="125" t="s">
        <v>290</v>
      </c>
      <c r="B289" s="8">
        <v>637015</v>
      </c>
      <c r="C289" s="8" t="s">
        <v>163</v>
      </c>
      <c r="D289" s="146">
        <v>2848.56</v>
      </c>
      <c r="E289" s="146">
        <v>2848.56</v>
      </c>
      <c r="F289" s="9">
        <v>2849</v>
      </c>
      <c r="G289" s="9">
        <v>2849</v>
      </c>
      <c r="H289" s="104">
        <v>2849</v>
      </c>
      <c r="I289" s="104"/>
      <c r="J289" s="104">
        <v>2849</v>
      </c>
      <c r="K289" s="104">
        <v>2849</v>
      </c>
    </row>
    <row r="290" spans="1:11" x14ac:dyDescent="0.25">
      <c r="A290" s="125" t="s">
        <v>290</v>
      </c>
      <c r="B290" s="8">
        <v>637016</v>
      </c>
      <c r="C290" s="8" t="s">
        <v>164</v>
      </c>
      <c r="D290" s="146">
        <v>951.27</v>
      </c>
      <c r="E290" s="146">
        <v>1331.79</v>
      </c>
      <c r="F290" s="9">
        <v>1700</v>
      </c>
      <c r="G290" s="9">
        <v>1700</v>
      </c>
      <c r="H290" s="104">
        <v>1700</v>
      </c>
      <c r="I290" s="104"/>
      <c r="J290" s="104">
        <v>1700</v>
      </c>
      <c r="K290" s="104">
        <v>1700</v>
      </c>
    </row>
    <row r="291" spans="1:11" x14ac:dyDescent="0.25">
      <c r="A291" s="125" t="s">
        <v>290</v>
      </c>
      <c r="B291" s="8">
        <v>637023</v>
      </c>
      <c r="C291" s="8" t="s">
        <v>165</v>
      </c>
      <c r="D291" s="146">
        <v>276</v>
      </c>
      <c r="E291" s="146">
        <v>239</v>
      </c>
      <c r="F291" s="9">
        <v>300</v>
      </c>
      <c r="G291" s="9">
        <v>0</v>
      </c>
      <c r="H291" s="104">
        <v>0</v>
      </c>
      <c r="I291" s="104"/>
      <c r="J291" s="104">
        <v>0</v>
      </c>
      <c r="K291" s="104">
        <v>0</v>
      </c>
    </row>
    <row r="292" spans="1:11" x14ac:dyDescent="0.25">
      <c r="A292" s="125" t="s">
        <v>290</v>
      </c>
      <c r="B292" s="8">
        <v>637027</v>
      </c>
      <c r="C292" s="8" t="s">
        <v>166</v>
      </c>
      <c r="D292" s="146">
        <v>144</v>
      </c>
      <c r="E292" s="146">
        <v>384</v>
      </c>
      <c r="F292" s="9">
        <v>1000</v>
      </c>
      <c r="G292" s="9">
        <v>850</v>
      </c>
      <c r="H292" s="104">
        <v>1000</v>
      </c>
      <c r="I292" s="104"/>
      <c r="J292" s="104">
        <v>1000</v>
      </c>
      <c r="K292" s="104">
        <v>1000</v>
      </c>
    </row>
    <row r="293" spans="1:11" x14ac:dyDescent="0.25">
      <c r="A293" s="125" t="s">
        <v>290</v>
      </c>
      <c r="B293" s="8" t="s">
        <v>384</v>
      </c>
      <c r="C293" s="8" t="s">
        <v>374</v>
      </c>
      <c r="D293" s="146">
        <v>0</v>
      </c>
      <c r="E293" s="146">
        <v>0</v>
      </c>
      <c r="F293" s="9">
        <v>0</v>
      </c>
      <c r="G293" s="9">
        <v>150</v>
      </c>
      <c r="H293" s="104">
        <v>150</v>
      </c>
      <c r="I293" s="104"/>
      <c r="J293" s="104">
        <v>0</v>
      </c>
      <c r="K293" s="104">
        <v>0</v>
      </c>
    </row>
    <row r="294" spans="1:11" x14ac:dyDescent="0.25">
      <c r="A294" s="125" t="s">
        <v>290</v>
      </c>
      <c r="B294" s="8" t="s">
        <v>384</v>
      </c>
      <c r="C294" s="8" t="s">
        <v>398</v>
      </c>
      <c r="D294" s="146">
        <v>0</v>
      </c>
      <c r="E294" s="146">
        <v>0</v>
      </c>
      <c r="F294" s="9">
        <v>0</v>
      </c>
      <c r="G294" s="9">
        <v>0</v>
      </c>
      <c r="H294" s="104">
        <v>400</v>
      </c>
      <c r="I294" s="104"/>
      <c r="J294" s="104">
        <v>0</v>
      </c>
      <c r="K294" s="104">
        <v>0</v>
      </c>
    </row>
    <row r="295" spans="1:11" x14ac:dyDescent="0.25">
      <c r="A295" s="119" t="s">
        <v>290</v>
      </c>
      <c r="B295" s="7">
        <v>637027</v>
      </c>
      <c r="C295" s="7" t="s">
        <v>167</v>
      </c>
      <c r="D295" s="146">
        <v>189</v>
      </c>
      <c r="E295" s="146">
        <v>81</v>
      </c>
      <c r="F295" s="9">
        <v>200</v>
      </c>
      <c r="G295" s="9">
        <v>360</v>
      </c>
      <c r="H295" s="104">
        <v>450</v>
      </c>
      <c r="I295" s="104"/>
      <c r="J295" s="104">
        <v>450</v>
      </c>
      <c r="K295" s="104">
        <v>450</v>
      </c>
    </row>
    <row r="296" spans="1:11" x14ac:dyDescent="0.25">
      <c r="A296" s="124"/>
      <c r="B296" s="31"/>
      <c r="C296" s="31"/>
      <c r="D296" s="32">
        <f>SUM(D284:D295)</f>
        <v>11587.95</v>
      </c>
      <c r="E296" s="32">
        <f t="shared" ref="E296:K296" si="26">SUM(E284:E295)</f>
        <v>12241.399999999998</v>
      </c>
      <c r="F296" s="33">
        <f t="shared" si="26"/>
        <v>15227</v>
      </c>
      <c r="G296" s="33">
        <f t="shared" si="26"/>
        <v>15387</v>
      </c>
      <c r="H296" s="33">
        <f>SUM(H284:H295)</f>
        <v>15727</v>
      </c>
      <c r="I296" s="33"/>
      <c r="J296" s="33">
        <f t="shared" si="26"/>
        <v>15177</v>
      </c>
      <c r="K296" s="33">
        <f t="shared" si="26"/>
        <v>15177</v>
      </c>
    </row>
    <row r="297" spans="1:11" x14ac:dyDescent="0.25">
      <c r="A297" s="119" t="s">
        <v>290</v>
      </c>
      <c r="B297" s="7">
        <v>641001</v>
      </c>
      <c r="C297" s="7" t="s">
        <v>168</v>
      </c>
      <c r="D297" s="15">
        <v>70965.539999999994</v>
      </c>
      <c r="E297" s="15">
        <v>69230.81</v>
      </c>
      <c r="F297" s="9">
        <v>64271</v>
      </c>
      <c r="G297" s="9">
        <v>64271</v>
      </c>
      <c r="H297" s="104">
        <v>98557</v>
      </c>
      <c r="I297" s="104"/>
      <c r="J297" s="104">
        <v>98557</v>
      </c>
      <c r="K297" s="104">
        <v>98557</v>
      </c>
    </row>
    <row r="298" spans="1:11" x14ac:dyDescent="0.25">
      <c r="A298" s="119" t="s">
        <v>290</v>
      </c>
      <c r="B298" s="7">
        <v>641001</v>
      </c>
      <c r="C298" s="7" t="s">
        <v>169</v>
      </c>
      <c r="D298" s="146">
        <v>64523.9</v>
      </c>
      <c r="E298" s="146">
        <v>64000</v>
      </c>
      <c r="F298" s="9">
        <v>64000</v>
      </c>
      <c r="G298" s="9">
        <v>64000</v>
      </c>
      <c r="H298" s="104">
        <v>73800</v>
      </c>
      <c r="I298" s="104"/>
      <c r="J298" s="104">
        <v>80000</v>
      </c>
      <c r="K298" s="104">
        <v>80000</v>
      </c>
    </row>
    <row r="299" spans="1:11" x14ac:dyDescent="0.25">
      <c r="A299" s="119" t="s">
        <v>290</v>
      </c>
      <c r="B299" s="7">
        <v>641001</v>
      </c>
      <c r="C299" s="7" t="s">
        <v>170</v>
      </c>
      <c r="D299" s="146">
        <v>191.93</v>
      </c>
      <c r="E299" s="146">
        <v>0</v>
      </c>
      <c r="F299" s="9">
        <v>0</v>
      </c>
      <c r="G299" s="9">
        <v>0</v>
      </c>
      <c r="H299" s="104">
        <v>0</v>
      </c>
      <c r="I299" s="104"/>
      <c r="J299" s="104">
        <v>0</v>
      </c>
      <c r="K299" s="104">
        <v>0</v>
      </c>
    </row>
    <row r="300" spans="1:11" x14ac:dyDescent="0.25">
      <c r="A300" s="119" t="s">
        <v>290</v>
      </c>
      <c r="B300" s="7">
        <v>641001</v>
      </c>
      <c r="C300" s="7" t="s">
        <v>171</v>
      </c>
      <c r="D300" s="146">
        <v>3118.16</v>
      </c>
      <c r="E300" s="146">
        <v>0</v>
      </c>
      <c r="F300" s="9">
        <v>0</v>
      </c>
      <c r="G300" s="9">
        <v>0</v>
      </c>
      <c r="H300" s="104">
        <v>0</v>
      </c>
      <c r="I300" s="104"/>
      <c r="J300" s="104">
        <v>0</v>
      </c>
      <c r="K300" s="104">
        <v>0</v>
      </c>
    </row>
    <row r="301" spans="1:11" x14ac:dyDescent="0.25">
      <c r="A301" s="119" t="s">
        <v>290</v>
      </c>
      <c r="B301" s="7">
        <v>721001</v>
      </c>
      <c r="C301" s="7" t="s">
        <v>172</v>
      </c>
      <c r="D301" s="146">
        <v>10000</v>
      </c>
      <c r="E301" s="146">
        <v>0</v>
      </c>
      <c r="F301" s="9">
        <v>0</v>
      </c>
      <c r="G301" s="9">
        <v>0</v>
      </c>
      <c r="H301" s="99">
        <v>0</v>
      </c>
      <c r="I301" s="99"/>
      <c r="J301" s="99">
        <v>0</v>
      </c>
      <c r="K301" s="99">
        <v>0</v>
      </c>
    </row>
    <row r="302" spans="1:11" x14ac:dyDescent="0.25">
      <c r="A302" s="119" t="s">
        <v>290</v>
      </c>
      <c r="B302" s="7">
        <v>721001</v>
      </c>
      <c r="C302" s="7" t="s">
        <v>382</v>
      </c>
      <c r="D302" s="146">
        <v>0</v>
      </c>
      <c r="E302" s="146">
        <v>95000</v>
      </c>
      <c r="F302" s="9">
        <v>0</v>
      </c>
      <c r="G302" s="9">
        <v>0</v>
      </c>
      <c r="H302" s="99">
        <v>60000</v>
      </c>
      <c r="I302" s="99"/>
      <c r="J302" s="99">
        <v>0</v>
      </c>
      <c r="K302" s="99">
        <v>0</v>
      </c>
    </row>
    <row r="303" spans="1:11" x14ac:dyDescent="0.25">
      <c r="A303" s="119" t="s">
        <v>290</v>
      </c>
      <c r="B303" s="7">
        <v>721001</v>
      </c>
      <c r="C303" s="7" t="s">
        <v>278</v>
      </c>
      <c r="D303" s="146">
        <v>0</v>
      </c>
      <c r="E303" s="146">
        <v>0</v>
      </c>
      <c r="F303" s="9">
        <v>200000</v>
      </c>
      <c r="G303" s="9">
        <v>200000</v>
      </c>
      <c r="H303" s="99">
        <v>50000</v>
      </c>
      <c r="I303" s="99"/>
      <c r="J303" s="99">
        <v>0</v>
      </c>
      <c r="K303" s="99">
        <v>0</v>
      </c>
    </row>
    <row r="304" spans="1:11" x14ac:dyDescent="0.25">
      <c r="A304" s="119" t="s">
        <v>290</v>
      </c>
      <c r="B304" s="7">
        <v>641001</v>
      </c>
      <c r="C304" s="7" t="s">
        <v>260</v>
      </c>
      <c r="D304" s="146">
        <v>0</v>
      </c>
      <c r="E304" s="146">
        <v>1015.93</v>
      </c>
      <c r="F304" s="18">
        <v>2000</v>
      </c>
      <c r="G304" s="18">
        <v>2000</v>
      </c>
      <c r="H304" s="104">
        <v>2000</v>
      </c>
      <c r="I304" s="104"/>
      <c r="J304" s="104">
        <v>2000</v>
      </c>
      <c r="K304" s="104">
        <v>2000</v>
      </c>
    </row>
    <row r="305" spans="1:12" x14ac:dyDescent="0.25">
      <c r="A305" s="119" t="s">
        <v>290</v>
      </c>
      <c r="B305" s="7">
        <v>641001</v>
      </c>
      <c r="C305" s="7" t="s">
        <v>173</v>
      </c>
      <c r="D305" s="146">
        <v>8473.34</v>
      </c>
      <c r="E305" s="146">
        <v>7421.22</v>
      </c>
      <c r="F305" s="9">
        <v>0</v>
      </c>
      <c r="G305" s="9">
        <v>0</v>
      </c>
      <c r="H305" s="104">
        <v>0</v>
      </c>
      <c r="I305" s="104"/>
      <c r="J305" s="104">
        <v>0</v>
      </c>
      <c r="K305" s="104">
        <v>0</v>
      </c>
    </row>
    <row r="306" spans="1:12" x14ac:dyDescent="0.25">
      <c r="A306" s="124"/>
      <c r="B306" s="31"/>
      <c r="C306" s="31"/>
      <c r="D306" s="31">
        <f t="shared" ref="D306:K306" si="27">SUM(D297:D305)</f>
        <v>157272.87</v>
      </c>
      <c r="E306" s="31">
        <f t="shared" si="27"/>
        <v>236667.96</v>
      </c>
      <c r="F306" s="33">
        <f t="shared" si="27"/>
        <v>330271</v>
      </c>
      <c r="G306" s="33">
        <f t="shared" si="27"/>
        <v>330271</v>
      </c>
      <c r="H306" s="33">
        <f>SUM(H297:H305)</f>
        <v>284357</v>
      </c>
      <c r="I306" s="33"/>
      <c r="J306" s="33">
        <f t="shared" si="27"/>
        <v>180557</v>
      </c>
      <c r="K306" s="33">
        <f t="shared" si="27"/>
        <v>180557</v>
      </c>
    </row>
    <row r="307" spans="1:12" x14ac:dyDescent="0.25">
      <c r="A307" s="125" t="s">
        <v>290</v>
      </c>
      <c r="B307" s="8">
        <v>711001</v>
      </c>
      <c r="C307" s="8" t="s">
        <v>174</v>
      </c>
      <c r="D307" s="146">
        <v>0</v>
      </c>
      <c r="E307" s="146">
        <v>0</v>
      </c>
      <c r="F307" s="9">
        <v>21000</v>
      </c>
      <c r="G307" s="9">
        <v>21000</v>
      </c>
      <c r="H307" s="99">
        <v>15000</v>
      </c>
      <c r="I307" s="99"/>
      <c r="J307" s="99">
        <v>0</v>
      </c>
      <c r="K307" s="99">
        <v>0</v>
      </c>
    </row>
    <row r="308" spans="1:12" x14ac:dyDescent="0.25">
      <c r="A308" s="119" t="s">
        <v>290</v>
      </c>
      <c r="B308" s="7">
        <v>713005</v>
      </c>
      <c r="C308" s="7" t="s">
        <v>175</v>
      </c>
      <c r="D308" s="146">
        <v>0</v>
      </c>
      <c r="E308" s="146">
        <v>4078.8</v>
      </c>
      <c r="F308" s="9">
        <v>0</v>
      </c>
      <c r="G308" s="9">
        <v>0</v>
      </c>
      <c r="H308" s="99">
        <v>0</v>
      </c>
      <c r="I308" s="99"/>
      <c r="J308" s="99">
        <v>0</v>
      </c>
      <c r="K308" s="99">
        <v>0</v>
      </c>
    </row>
    <row r="309" spans="1:12" x14ac:dyDescent="0.25">
      <c r="A309" s="124"/>
      <c r="B309" s="31"/>
      <c r="C309" s="31"/>
      <c r="D309" s="32">
        <f t="shared" ref="D309:K309" si="28">SUM(D307:D308)</f>
        <v>0</v>
      </c>
      <c r="E309" s="32">
        <f>SUM(E307:E308)</f>
        <v>4078.8</v>
      </c>
      <c r="F309" s="33">
        <f t="shared" si="28"/>
        <v>21000</v>
      </c>
      <c r="G309" s="33">
        <f>SUM(G307:G308)</f>
        <v>21000</v>
      </c>
      <c r="H309" s="33">
        <f>SUM(H307:H308)</f>
        <v>15000</v>
      </c>
      <c r="I309" s="33"/>
      <c r="J309" s="33">
        <f t="shared" si="28"/>
        <v>0</v>
      </c>
      <c r="K309" s="33">
        <f t="shared" si="28"/>
        <v>0</v>
      </c>
    </row>
    <row r="310" spans="1:12" x14ac:dyDescent="0.25">
      <c r="A310" s="119" t="s">
        <v>304</v>
      </c>
      <c r="B310" s="7">
        <v>821005</v>
      </c>
      <c r="C310" s="7" t="s">
        <v>176</v>
      </c>
      <c r="D310" s="146">
        <v>78924</v>
      </c>
      <c r="E310" s="146">
        <v>78924</v>
      </c>
      <c r="F310" s="9">
        <v>78924</v>
      </c>
      <c r="G310" s="9">
        <v>78924</v>
      </c>
      <c r="H310" s="84">
        <v>72242</v>
      </c>
      <c r="I310" s="84"/>
      <c r="J310" s="84">
        <v>0</v>
      </c>
      <c r="K310" s="84">
        <v>0</v>
      </c>
    </row>
    <row r="311" spans="1:12" x14ac:dyDescent="0.25">
      <c r="A311" s="119" t="s">
        <v>304</v>
      </c>
      <c r="B311" s="7">
        <v>651002</v>
      </c>
      <c r="C311" s="7" t="s">
        <v>177</v>
      </c>
      <c r="D311" s="146">
        <v>7212.59</v>
      </c>
      <c r="E311" s="146">
        <v>4634.38</v>
      </c>
      <c r="F311" s="9">
        <v>5000</v>
      </c>
      <c r="G311" s="9">
        <v>5000</v>
      </c>
      <c r="H311" s="104">
        <v>2200</v>
      </c>
      <c r="I311" s="104"/>
      <c r="J311" s="104">
        <v>0</v>
      </c>
      <c r="K311" s="104">
        <v>0</v>
      </c>
    </row>
    <row r="312" spans="1:12" x14ac:dyDescent="0.25">
      <c r="A312" s="119" t="s">
        <v>304</v>
      </c>
      <c r="B312" s="7">
        <v>821005</v>
      </c>
      <c r="C312" s="7" t="s">
        <v>178</v>
      </c>
      <c r="D312" s="146">
        <v>99999.96</v>
      </c>
      <c r="E312" s="146">
        <v>99999.96</v>
      </c>
      <c r="F312" s="9">
        <v>100000</v>
      </c>
      <c r="G312" s="9">
        <v>100000</v>
      </c>
      <c r="H312" s="84">
        <v>100000</v>
      </c>
      <c r="I312" s="84"/>
      <c r="J312" s="84">
        <v>100000</v>
      </c>
      <c r="K312" s="84">
        <v>100000</v>
      </c>
    </row>
    <row r="313" spans="1:12" x14ac:dyDescent="0.25">
      <c r="A313" s="119" t="s">
        <v>304</v>
      </c>
      <c r="B313" s="7">
        <v>651002</v>
      </c>
      <c r="C313" s="7" t="s">
        <v>179</v>
      </c>
      <c r="D313" s="146">
        <v>9697.81</v>
      </c>
      <c r="E313" s="146">
        <v>10232.950000000001</v>
      </c>
      <c r="F313" s="9">
        <v>12000</v>
      </c>
      <c r="G313" s="9">
        <v>12000</v>
      </c>
      <c r="H313" s="104">
        <v>9000</v>
      </c>
      <c r="I313" s="104"/>
      <c r="J313" s="104">
        <v>9000</v>
      </c>
      <c r="K313" s="104">
        <v>9000</v>
      </c>
    </row>
    <row r="314" spans="1:12" x14ac:dyDescent="0.25">
      <c r="A314" s="119" t="s">
        <v>304</v>
      </c>
      <c r="B314" s="7">
        <v>819002</v>
      </c>
      <c r="C314" s="7" t="s">
        <v>375</v>
      </c>
      <c r="D314" s="146">
        <v>0</v>
      </c>
      <c r="E314" s="146">
        <v>0</v>
      </c>
      <c r="F314" s="9">
        <v>0</v>
      </c>
      <c r="G314" s="9">
        <v>12000</v>
      </c>
      <c r="H314" s="84">
        <v>6000</v>
      </c>
      <c r="I314" s="84"/>
      <c r="J314" s="84">
        <v>0</v>
      </c>
      <c r="K314" s="84">
        <v>0</v>
      </c>
    </row>
    <row r="315" spans="1:12" x14ac:dyDescent="0.25">
      <c r="A315" s="124"/>
      <c r="B315" s="31"/>
      <c r="C315" s="31" t="s">
        <v>11</v>
      </c>
      <c r="D315" s="32">
        <f>SUM(D310:D314)</f>
        <v>195834.36</v>
      </c>
      <c r="E315" s="32">
        <f>SUM(E310:E314)</f>
        <v>193791.29000000004</v>
      </c>
      <c r="F315" s="33">
        <f>SUM(F310:F314)</f>
        <v>195924</v>
      </c>
      <c r="G315" s="33">
        <f>SUM(G310:G314)</f>
        <v>207924</v>
      </c>
      <c r="H315" s="33">
        <f>SUM(H310:H314)</f>
        <v>189442</v>
      </c>
      <c r="I315" s="33"/>
      <c r="J315" s="33">
        <f>SUM(J310:J313)</f>
        <v>109000</v>
      </c>
      <c r="K315" s="33">
        <f>SUM(K310:K313)</f>
        <v>109000</v>
      </c>
      <c r="L315" s="151"/>
    </row>
    <row r="316" spans="1:12" x14ac:dyDescent="0.25">
      <c r="A316" s="119" t="s">
        <v>290</v>
      </c>
      <c r="B316" s="7">
        <v>717001</v>
      </c>
      <c r="C316" s="7" t="s">
        <v>180</v>
      </c>
      <c r="D316" s="146">
        <v>2777.13</v>
      </c>
      <c r="E316" s="146">
        <v>2568.61</v>
      </c>
      <c r="F316" s="9">
        <v>7000</v>
      </c>
      <c r="G316" s="9">
        <v>7000</v>
      </c>
      <c r="H316" s="99">
        <v>0</v>
      </c>
      <c r="I316" s="99"/>
      <c r="J316" s="99">
        <v>0</v>
      </c>
      <c r="K316" s="99">
        <v>0</v>
      </c>
    </row>
    <row r="317" spans="1:12" x14ac:dyDescent="0.25">
      <c r="A317" s="119" t="s">
        <v>290</v>
      </c>
      <c r="B317" s="7">
        <v>716</v>
      </c>
      <c r="C317" s="7" t="s">
        <v>181</v>
      </c>
      <c r="D317" s="146">
        <v>1561</v>
      </c>
      <c r="E317" s="146">
        <v>400</v>
      </c>
      <c r="F317" s="9">
        <v>2100</v>
      </c>
      <c r="G317" s="9">
        <v>2100</v>
      </c>
      <c r="H317" s="99">
        <v>5000</v>
      </c>
      <c r="I317" s="99"/>
      <c r="J317" s="99">
        <v>2100</v>
      </c>
      <c r="K317" s="99">
        <v>2100</v>
      </c>
    </row>
    <row r="318" spans="1:12" x14ac:dyDescent="0.25">
      <c r="A318" s="119" t="s">
        <v>290</v>
      </c>
      <c r="B318" s="7">
        <v>700</v>
      </c>
      <c r="C318" s="170" t="s">
        <v>396</v>
      </c>
      <c r="D318" s="171">
        <v>0</v>
      </c>
      <c r="E318" s="146">
        <v>0</v>
      </c>
      <c r="F318" s="9">
        <v>0</v>
      </c>
      <c r="G318" s="9">
        <v>0</v>
      </c>
      <c r="H318" s="99">
        <v>60000</v>
      </c>
      <c r="I318" s="99"/>
      <c r="J318" s="99"/>
      <c r="K318" s="99"/>
    </row>
    <row r="319" spans="1:12" x14ac:dyDescent="0.25">
      <c r="A319" s="125" t="s">
        <v>290</v>
      </c>
      <c r="B319" s="8">
        <v>716</v>
      </c>
      <c r="C319" s="8" t="s">
        <v>182</v>
      </c>
      <c r="D319" s="146">
        <v>0</v>
      </c>
      <c r="E319" s="146">
        <v>0</v>
      </c>
      <c r="F319" s="9">
        <v>0</v>
      </c>
      <c r="G319" s="9">
        <v>0</v>
      </c>
      <c r="H319" s="99">
        <v>0</v>
      </c>
      <c r="I319" s="99"/>
      <c r="J319" s="99">
        <v>0</v>
      </c>
      <c r="K319" s="99">
        <v>0</v>
      </c>
    </row>
    <row r="320" spans="1:12" x14ac:dyDescent="0.25">
      <c r="A320" s="119" t="s">
        <v>290</v>
      </c>
      <c r="B320" s="7">
        <v>637005</v>
      </c>
      <c r="C320" s="7" t="s">
        <v>183</v>
      </c>
      <c r="D320" s="146">
        <v>122.51</v>
      </c>
      <c r="E320" s="146">
        <v>0</v>
      </c>
      <c r="F320" s="9">
        <v>0</v>
      </c>
      <c r="G320" s="9">
        <v>0</v>
      </c>
      <c r="H320" s="104">
        <v>0</v>
      </c>
      <c r="I320" s="104"/>
      <c r="J320" s="104">
        <v>0</v>
      </c>
      <c r="K320" s="104">
        <v>0</v>
      </c>
    </row>
    <row r="321" spans="1:12" x14ac:dyDescent="0.25">
      <c r="A321" s="124"/>
      <c r="B321" s="31"/>
      <c r="C321" s="31"/>
      <c r="D321" s="32">
        <f t="shared" ref="D321:K321" si="29">SUM(D316:D320)</f>
        <v>4460.6400000000003</v>
      </c>
      <c r="E321" s="32">
        <f t="shared" si="29"/>
        <v>2968.61</v>
      </c>
      <c r="F321" s="33">
        <f t="shared" si="29"/>
        <v>9100</v>
      </c>
      <c r="G321" s="33">
        <f t="shared" si="29"/>
        <v>9100</v>
      </c>
      <c r="H321" s="33">
        <f>SUM(H316:H320)</f>
        <v>65000</v>
      </c>
      <c r="I321" s="33"/>
      <c r="J321" s="33">
        <f t="shared" si="29"/>
        <v>2100</v>
      </c>
      <c r="K321" s="33">
        <f t="shared" si="29"/>
        <v>2100</v>
      </c>
    </row>
    <row r="322" spans="1:12" x14ac:dyDescent="0.25">
      <c r="A322" s="123" t="s">
        <v>306</v>
      </c>
      <c r="B322" s="8">
        <v>637006</v>
      </c>
      <c r="C322" s="8" t="s">
        <v>184</v>
      </c>
      <c r="D322" s="146">
        <v>446.88</v>
      </c>
      <c r="E322" s="146">
        <v>470.4</v>
      </c>
      <c r="F322" s="9">
        <v>0</v>
      </c>
      <c r="G322" s="9">
        <v>0</v>
      </c>
      <c r="H322" s="104">
        <v>0</v>
      </c>
      <c r="I322" s="104"/>
      <c r="J322" s="104">
        <v>0</v>
      </c>
      <c r="K322" s="104">
        <v>0</v>
      </c>
    </row>
    <row r="323" spans="1:12" x14ac:dyDescent="0.25">
      <c r="A323" s="123" t="s">
        <v>307</v>
      </c>
      <c r="B323" s="8"/>
      <c r="C323" s="8" t="s">
        <v>33</v>
      </c>
      <c r="D323" s="146">
        <v>1073.53</v>
      </c>
      <c r="E323" s="146">
        <v>0</v>
      </c>
      <c r="F323" s="9">
        <v>0</v>
      </c>
      <c r="G323" s="9">
        <v>0</v>
      </c>
      <c r="H323" s="104">
        <v>0</v>
      </c>
      <c r="I323" s="104"/>
      <c r="J323" s="104">
        <v>0</v>
      </c>
      <c r="K323" s="104">
        <v>0</v>
      </c>
    </row>
    <row r="324" spans="1:12" x14ac:dyDescent="0.25">
      <c r="A324" s="123" t="s">
        <v>290</v>
      </c>
      <c r="B324" s="8">
        <v>636001</v>
      </c>
      <c r="C324" s="8" t="s">
        <v>185</v>
      </c>
      <c r="D324" s="146">
        <v>1324.68</v>
      </c>
      <c r="E324" s="146">
        <v>0</v>
      </c>
      <c r="F324" s="9">
        <v>0</v>
      </c>
      <c r="G324" s="9">
        <v>0</v>
      </c>
      <c r="H324" s="104">
        <v>0</v>
      </c>
      <c r="I324" s="104"/>
      <c r="J324" s="104">
        <v>0</v>
      </c>
      <c r="K324" s="104">
        <v>0</v>
      </c>
    </row>
    <row r="325" spans="1:12" x14ac:dyDescent="0.25">
      <c r="A325" s="124"/>
      <c r="B325" s="42"/>
      <c r="C325" s="42"/>
      <c r="D325" s="139">
        <f t="shared" ref="D325:K325" si="30">SUM(D322:D324)</f>
        <v>2845.09</v>
      </c>
      <c r="E325" s="139">
        <f t="shared" si="30"/>
        <v>470.4</v>
      </c>
      <c r="F325" s="33">
        <f t="shared" si="30"/>
        <v>0</v>
      </c>
      <c r="G325" s="33">
        <f t="shared" si="30"/>
        <v>0</v>
      </c>
      <c r="H325" s="33">
        <f t="shared" si="30"/>
        <v>0</v>
      </c>
      <c r="I325" s="33"/>
      <c r="J325" s="33">
        <f t="shared" si="30"/>
        <v>0</v>
      </c>
      <c r="K325" s="33">
        <f t="shared" si="30"/>
        <v>0</v>
      </c>
    </row>
    <row r="326" spans="1:12" ht="15.75" thickBot="1" x14ac:dyDescent="0.3">
      <c r="A326" s="221" t="s">
        <v>339</v>
      </c>
      <c r="B326" s="222"/>
      <c r="C326" s="62" t="s">
        <v>186</v>
      </c>
      <c r="D326" s="63">
        <f>SUM(D239+D243+D250+D261+D272+D283+D296+D306+D309+D315+D321+D325)</f>
        <v>594759.91999999993</v>
      </c>
      <c r="E326" s="63">
        <f>SUM(E239+E243+E250+E261+E272+E283+E296+E306+E309+E315+E321+E325)</f>
        <v>722813.37000000011</v>
      </c>
      <c r="F326" s="64">
        <f>SUM(F325,F321,F315,F309,F306,F296,F283,F272,F261,F250,F243,F239)</f>
        <v>907810</v>
      </c>
      <c r="G326" s="64">
        <f>SUM(G239+G243+G250+G261+G272+G283+G296+G306+G309+G315+G321+G325)</f>
        <v>873200</v>
      </c>
      <c r="H326" s="64">
        <f>H239+H243+H250+H261+H272+H283+H296+H306+H309+H315+H321+H325</f>
        <v>889830</v>
      </c>
      <c r="I326" s="64"/>
      <c r="J326" s="64">
        <f>SUM(J239+J243+J250+J261+J272+J283+J296+J306+J309+J315+J321+J325)</f>
        <v>572638</v>
      </c>
      <c r="K326" s="64">
        <f>SUM(K239+K243+K250+K261+K272+K283+K296+K306+K309+K315+K321+K325)</f>
        <v>572638</v>
      </c>
      <c r="L326" s="151"/>
    </row>
    <row r="327" spans="1:12" s="47" customFormat="1" ht="16.5" thickBot="1" x14ac:dyDescent="0.3">
      <c r="A327" s="181" t="s">
        <v>206</v>
      </c>
      <c r="B327" s="182"/>
      <c r="C327" s="183"/>
      <c r="D327" s="65">
        <f>D83+D99+D107+D116+D128+D142+D155+D183+D199+D220+D234+D326</f>
        <v>4894546</v>
      </c>
      <c r="E327" s="65">
        <f>SUM(E83+E99+E107+E116+E128+E142+E155+E183+E199+E220+E234+E326)</f>
        <v>3762131.11</v>
      </c>
      <c r="F327" s="66">
        <f>SUM(F83+F99+F107+F116+F128+F142+F155+F183+F199+F220+F234+F326)</f>
        <v>3901573</v>
      </c>
      <c r="G327" s="66">
        <f>SUM(G83+G99+G107+G116+G128+G142+G155+G183+G199+G220+G234+G326)</f>
        <v>4462093</v>
      </c>
      <c r="H327" s="66">
        <f>SUM(H83+H99+H107+H116+H128+H142+H155+H183+H199+H220+H234+H326)</f>
        <v>4932342</v>
      </c>
      <c r="I327" s="66"/>
      <c r="J327" s="66">
        <f>SUM(J83+J99+J107+J116+J128+J142+J155+J183+J199+J220+J234+J326)</f>
        <v>3714855</v>
      </c>
      <c r="K327" s="67">
        <f>SUM(K83+K99+K107+K116+K128+K142+K155+K183+K199+K220+K234+K326)</f>
        <v>3714855</v>
      </c>
      <c r="L327" s="172"/>
    </row>
    <row r="328" spans="1:12" ht="15.75" x14ac:dyDescent="0.25">
      <c r="A328" s="43" t="s">
        <v>338</v>
      </c>
      <c r="B328" s="43"/>
      <c r="C328" s="43"/>
      <c r="D328" s="44"/>
      <c r="E328" s="44"/>
      <c r="F328" s="44"/>
      <c r="G328" s="44"/>
      <c r="H328" s="163"/>
      <c r="I328" s="2"/>
      <c r="J328" s="2"/>
      <c r="K328" s="2"/>
    </row>
    <row r="329" spans="1:12" ht="15.75" x14ac:dyDescent="0.25">
      <c r="A329" s="134"/>
      <c r="B329" s="43" t="s">
        <v>341</v>
      </c>
      <c r="C329" s="43"/>
      <c r="D329" s="44"/>
      <c r="E329" s="140"/>
      <c r="F329" s="2"/>
      <c r="G329" s="2"/>
      <c r="H329" s="163"/>
      <c r="I329" s="2"/>
      <c r="J329" s="2"/>
      <c r="K329" s="2"/>
    </row>
    <row r="330" spans="1:12" ht="15.75" x14ac:dyDescent="0.25">
      <c r="A330" s="135"/>
      <c r="B330" s="43" t="s">
        <v>340</v>
      </c>
      <c r="C330" s="43"/>
      <c r="D330" s="140"/>
      <c r="E330" s="44"/>
      <c r="F330" s="2"/>
      <c r="G330" s="2"/>
      <c r="H330" s="163"/>
      <c r="I330" s="2"/>
      <c r="J330" s="2"/>
      <c r="K330" s="2"/>
    </row>
    <row r="331" spans="1:12" ht="15.75" x14ac:dyDescent="0.25">
      <c r="A331" s="136"/>
      <c r="B331" s="43" t="s">
        <v>337</v>
      </c>
      <c r="C331" s="43"/>
      <c r="D331" s="44"/>
      <c r="E331" s="44"/>
      <c r="F331" s="2"/>
      <c r="G331" s="2"/>
      <c r="H331" s="2"/>
      <c r="I331" s="2"/>
      <c r="J331" s="2"/>
      <c r="K331" s="2"/>
    </row>
    <row r="332" spans="1:12" ht="15.75" x14ac:dyDescent="0.25">
      <c r="A332" s="169"/>
      <c r="B332" s="43"/>
      <c r="C332" s="43"/>
      <c r="D332" s="44"/>
      <c r="E332" s="44"/>
      <c r="F332" s="2"/>
      <c r="G332" s="2"/>
      <c r="H332" s="2"/>
      <c r="I332" s="2"/>
      <c r="J332" s="2"/>
      <c r="K332" s="2"/>
    </row>
    <row r="333" spans="1:12" ht="15.75" x14ac:dyDescent="0.25">
      <c r="A333" s="169"/>
      <c r="B333" s="43"/>
      <c r="C333" s="43"/>
      <c r="D333" s="44"/>
      <c r="E333" s="44"/>
      <c r="F333" s="2"/>
      <c r="G333" s="2"/>
      <c r="H333" s="2"/>
      <c r="I333" s="2"/>
      <c r="J333" s="2"/>
      <c r="K333" s="2"/>
    </row>
    <row r="334" spans="1:12" ht="15.75" x14ac:dyDescent="0.25">
      <c r="A334" s="169"/>
      <c r="B334" s="43"/>
      <c r="C334" s="43"/>
      <c r="D334" s="44"/>
      <c r="E334" s="44"/>
      <c r="F334" s="2"/>
      <c r="G334" s="2"/>
      <c r="H334" s="2"/>
      <c r="I334" s="2"/>
      <c r="J334" s="2"/>
      <c r="K334" s="2"/>
    </row>
    <row r="335" spans="1:12" ht="15.75" x14ac:dyDescent="0.25">
      <c r="A335" s="169"/>
      <c r="B335" s="43"/>
      <c r="C335" s="43"/>
      <c r="D335" s="44"/>
      <c r="E335" s="44"/>
      <c r="F335" s="2"/>
      <c r="G335" s="2"/>
      <c r="H335" s="2"/>
      <c r="I335" s="2"/>
      <c r="J335" s="2"/>
      <c r="K335" s="2"/>
    </row>
    <row r="336" spans="1:12" ht="15.75" x14ac:dyDescent="0.25">
      <c r="A336" s="43"/>
      <c r="B336" s="43"/>
      <c r="C336" s="43"/>
      <c r="D336" s="44"/>
      <c r="E336" s="44"/>
      <c r="F336" s="2"/>
      <c r="G336" s="2"/>
      <c r="H336" s="2"/>
      <c r="I336" s="2"/>
      <c r="J336" s="2"/>
      <c r="K336" s="2"/>
    </row>
    <row r="337" spans="1:11" s="1" customFormat="1" ht="5.25" customHeight="1" x14ac:dyDescent="0.25">
      <c r="D337" s="44"/>
      <c r="E337" s="44"/>
      <c r="F337" s="2"/>
      <c r="G337" s="2"/>
      <c r="H337" s="2"/>
      <c r="I337" s="2"/>
      <c r="J337" s="2"/>
      <c r="K337" s="2"/>
    </row>
    <row r="338" spans="1:11" s="1" customFormat="1" ht="15.75" customHeight="1" x14ac:dyDescent="0.3">
      <c r="C338" s="176" t="s">
        <v>388</v>
      </c>
      <c r="D338" s="176"/>
      <c r="E338" s="176"/>
      <c r="F338" s="2"/>
      <c r="G338" s="2"/>
      <c r="H338" s="2"/>
      <c r="I338" s="2"/>
      <c r="J338" s="2"/>
      <c r="K338" s="2"/>
    </row>
    <row r="339" spans="1:11" ht="6.75" customHeight="1" x14ac:dyDescent="0.25">
      <c r="D339" s="44"/>
      <c r="E339" s="44"/>
      <c r="F339" s="2"/>
      <c r="G339" s="2"/>
      <c r="H339" s="2"/>
      <c r="I339" s="2"/>
      <c r="J339" s="2"/>
      <c r="K339" s="2"/>
    </row>
    <row r="340" spans="1:11" ht="15.75" hidden="1" x14ac:dyDescent="0.25">
      <c r="A340" s="43"/>
      <c r="B340" s="43"/>
      <c r="C340" s="48" t="s">
        <v>2</v>
      </c>
      <c r="D340" s="77">
        <v>2017</v>
      </c>
      <c r="E340" s="77">
        <v>2018</v>
      </c>
      <c r="F340" s="87">
        <v>2019</v>
      </c>
    </row>
    <row r="341" spans="1:11" ht="15.75" x14ac:dyDescent="0.25">
      <c r="A341" s="43"/>
      <c r="B341" s="43"/>
      <c r="C341" s="165" t="s">
        <v>386</v>
      </c>
      <c r="D341" s="166">
        <v>2018</v>
      </c>
      <c r="E341" s="166">
        <v>2019</v>
      </c>
      <c r="F341" s="167">
        <v>2020</v>
      </c>
    </row>
    <row r="342" spans="1:11" ht="15.75" x14ac:dyDescent="0.25">
      <c r="A342" s="43"/>
      <c r="B342" s="43"/>
      <c r="C342" s="50" t="s">
        <v>200</v>
      </c>
      <c r="D342" s="51">
        <f>SUM(D352-D348-D345)</f>
        <v>4152189</v>
      </c>
      <c r="E342" s="51">
        <f>SUM(E352-E348-E345)</f>
        <v>4152189</v>
      </c>
      <c r="F342" s="88">
        <f>SUM(F352-F348-F345)</f>
        <v>4152189</v>
      </c>
    </row>
    <row r="343" spans="1:11" ht="15.75" x14ac:dyDescent="0.25">
      <c r="A343" s="43"/>
      <c r="B343" s="43"/>
      <c r="C343" s="50" t="s">
        <v>203</v>
      </c>
      <c r="D343" s="51">
        <f>SUM(D353-D346-D349)</f>
        <v>3498605</v>
      </c>
      <c r="E343" s="51">
        <f>SUM(E353-E349-E346)</f>
        <v>3411755</v>
      </c>
      <c r="F343" s="88">
        <f>SUM(F353-F349-F346)</f>
        <v>3411755</v>
      </c>
    </row>
    <row r="344" spans="1:11" ht="15.75" x14ac:dyDescent="0.25">
      <c r="A344" s="43"/>
      <c r="B344" s="43"/>
      <c r="C344" s="52" t="s">
        <v>207</v>
      </c>
      <c r="D344" s="53">
        <f>SUM(D342-D343)</f>
        <v>653584</v>
      </c>
      <c r="E344" s="53">
        <f>SUM(E342-E343)</f>
        <v>740434</v>
      </c>
      <c r="F344" s="89">
        <f>SUM(F342-F343)</f>
        <v>740434</v>
      </c>
    </row>
    <row r="345" spans="1:11" ht="15.75" x14ac:dyDescent="0.25">
      <c r="A345" s="43"/>
      <c r="B345" s="43"/>
      <c r="C345" s="54" t="s">
        <v>201</v>
      </c>
      <c r="D345" s="55">
        <f>H23+H24+H58+H59</f>
        <v>480402</v>
      </c>
      <c r="E345" s="55">
        <f>SUM(J24)</f>
        <v>4000</v>
      </c>
      <c r="F345" s="90">
        <f>SUM(K24)</f>
        <v>4000</v>
      </c>
    </row>
    <row r="346" spans="1:11" ht="15.75" x14ac:dyDescent="0.25">
      <c r="A346" s="43"/>
      <c r="B346" s="43"/>
      <c r="C346" s="54" t="s">
        <v>204</v>
      </c>
      <c r="D346" s="55">
        <f>H130+H131+H136+H137+H138+H143+H144+H145+H146+H153+H154+H179+H180+H225+H228+H263+H268+H269+H270+H301+H302+H303+H307+H308+H316+H317+H318+H319</f>
        <v>1255495</v>
      </c>
      <c r="E346" s="55">
        <f>SUM(J130+J131+J136+J138+J143+J144+J145+J146+J153+J154+J179+J180+J225+J263+J268+J269+J270+J301+J302+J303+J307+J308+J316+J317+J319)</f>
        <v>203100</v>
      </c>
      <c r="F346" s="90">
        <f>SUM(K130+K131+K136+K138+K143+K144+K145+K146+K153+K154+K179+K180+K225+K263+K268+K269+K270+K301+K302+K303+K307+K308+K316+K317+K319)</f>
        <v>203100</v>
      </c>
    </row>
    <row r="347" spans="1:11" x14ac:dyDescent="0.25">
      <c r="A347" s="1"/>
      <c r="B347" s="1"/>
      <c r="C347" s="56" t="s">
        <v>208</v>
      </c>
      <c r="D347" s="57">
        <f>SUM(D345-D346)</f>
        <v>-775093</v>
      </c>
      <c r="E347" s="57">
        <f>SUM(E345-E346)</f>
        <v>-199100</v>
      </c>
      <c r="F347" s="91">
        <f>SUM(F345-F346)</f>
        <v>-199100</v>
      </c>
    </row>
    <row r="348" spans="1:11" x14ac:dyDescent="0.25">
      <c r="A348" s="1"/>
      <c r="B348" s="1"/>
      <c r="C348" s="59" t="s">
        <v>202</v>
      </c>
      <c r="D348" s="60">
        <f>SUM(H68:H74)</f>
        <v>299751</v>
      </c>
      <c r="E348" s="60">
        <f>SUM(J75)</f>
        <v>0</v>
      </c>
      <c r="F348" s="92">
        <f>SUM(K75)</f>
        <v>0</v>
      </c>
    </row>
    <row r="349" spans="1:11" x14ac:dyDescent="0.25">
      <c r="A349" s="1"/>
      <c r="B349" s="1"/>
      <c r="C349" s="59" t="s">
        <v>205</v>
      </c>
      <c r="D349" s="60">
        <f>SUM(H310+H312+H314)</f>
        <v>178242</v>
      </c>
      <c r="E349" s="60">
        <f>SUM(J310+J312+J314)</f>
        <v>100000</v>
      </c>
      <c r="F349" s="92">
        <f>SUM(K310+K312+K314)</f>
        <v>100000</v>
      </c>
    </row>
    <row r="350" spans="1:11" x14ac:dyDescent="0.25">
      <c r="A350" s="1"/>
      <c r="B350" s="1"/>
      <c r="C350" s="93" t="s">
        <v>209</v>
      </c>
      <c r="D350" s="85">
        <f>SUM(D348-D349)</f>
        <v>121509</v>
      </c>
      <c r="E350" s="85">
        <f>SUM(E348-E349)</f>
        <v>-100000</v>
      </c>
      <c r="F350" s="94">
        <f>SUM(F348-F349)</f>
        <v>-100000</v>
      </c>
    </row>
    <row r="351" spans="1:11" x14ac:dyDescent="0.25">
      <c r="A351" s="1"/>
      <c r="B351" s="1"/>
      <c r="C351" s="95" t="s">
        <v>210</v>
      </c>
      <c r="D351" s="86"/>
      <c r="E351" s="86"/>
      <c r="F351" s="96"/>
    </row>
    <row r="352" spans="1:11" x14ac:dyDescent="0.25">
      <c r="A352" s="1"/>
      <c r="B352" s="1"/>
      <c r="C352" s="58" t="s">
        <v>211</v>
      </c>
      <c r="D352" s="61">
        <f>SUM(H76)</f>
        <v>4932342</v>
      </c>
      <c r="E352" s="61">
        <f>SUM(J76)</f>
        <v>4156189</v>
      </c>
      <c r="F352" s="97">
        <f>SUM(K76)</f>
        <v>4156189</v>
      </c>
    </row>
    <row r="353" spans="1:6" x14ac:dyDescent="0.25">
      <c r="A353" s="1"/>
      <c r="B353" s="1"/>
      <c r="C353" s="58" t="s">
        <v>212</v>
      </c>
      <c r="D353" s="61">
        <f>SUM(H327)</f>
        <v>4932342</v>
      </c>
      <c r="E353" s="61">
        <f>SUM(J327)</f>
        <v>3714855</v>
      </c>
      <c r="F353" s="97">
        <f>SUM(K327)</f>
        <v>3714855</v>
      </c>
    </row>
    <row r="354" spans="1:6" ht="15.75" thickBot="1" x14ac:dyDescent="0.3">
      <c r="A354" s="1"/>
      <c r="B354" s="1"/>
      <c r="C354" s="75" t="s">
        <v>226</v>
      </c>
      <c r="D354" s="76">
        <f>SUM(D352-D353)</f>
        <v>0</v>
      </c>
      <c r="E354" s="76">
        <f>SUM(E352-E353)</f>
        <v>441334</v>
      </c>
      <c r="F354" s="98">
        <f>SUM(F352-F353)</f>
        <v>441334</v>
      </c>
    </row>
    <row r="359" spans="1:6" ht="15.75" thickBot="1" x14ac:dyDescent="0.3"/>
    <row r="360" spans="1:6" x14ac:dyDescent="0.25">
      <c r="A360" s="190" t="s">
        <v>280</v>
      </c>
      <c r="B360" s="191"/>
      <c r="C360" s="191"/>
      <c r="D360" s="192"/>
    </row>
    <row r="361" spans="1:6" x14ac:dyDescent="0.25">
      <c r="A361" s="113"/>
      <c r="B361" s="8">
        <v>721</v>
      </c>
      <c r="C361" s="8" t="s">
        <v>285</v>
      </c>
      <c r="D361" s="114">
        <v>65000</v>
      </c>
    </row>
    <row r="362" spans="1:6" x14ac:dyDescent="0.25">
      <c r="A362" s="115"/>
      <c r="B362" s="7">
        <v>717</v>
      </c>
      <c r="C362" s="7" t="s">
        <v>387</v>
      </c>
      <c r="D362" s="114">
        <v>115000</v>
      </c>
    </row>
    <row r="363" spans="1:6" x14ac:dyDescent="0.25">
      <c r="A363" s="115"/>
      <c r="B363" s="7">
        <v>721</v>
      </c>
      <c r="C363" s="7" t="s">
        <v>283</v>
      </c>
      <c r="D363" s="114">
        <v>50000</v>
      </c>
    </row>
    <row r="364" spans="1:6" x14ac:dyDescent="0.25">
      <c r="A364" s="115"/>
      <c r="B364" s="7">
        <v>700</v>
      </c>
      <c r="C364" s="7" t="s">
        <v>397</v>
      </c>
      <c r="D364" s="114">
        <v>60000</v>
      </c>
    </row>
    <row r="365" spans="1:6" s="109" customFormat="1" x14ac:dyDescent="0.25">
      <c r="A365" s="113"/>
      <c r="B365" s="8"/>
      <c r="C365" s="8" t="s">
        <v>282</v>
      </c>
      <c r="D365" s="114"/>
    </row>
    <row r="366" spans="1:6" x14ac:dyDescent="0.25">
      <c r="A366" s="196" t="s">
        <v>281</v>
      </c>
      <c r="B366" s="197"/>
      <c r="C366" s="198"/>
      <c r="D366" s="116">
        <f>SUM(D361:D365)</f>
        <v>290000</v>
      </c>
    </row>
    <row r="367" spans="1:6" x14ac:dyDescent="0.25">
      <c r="A367" s="193" t="s">
        <v>279</v>
      </c>
      <c r="B367" s="194"/>
      <c r="C367" s="194"/>
      <c r="D367" s="195"/>
    </row>
    <row r="368" spans="1:6" x14ac:dyDescent="0.25">
      <c r="A368" s="115"/>
      <c r="B368" s="7">
        <v>721</v>
      </c>
      <c r="C368" s="7" t="s">
        <v>285</v>
      </c>
      <c r="D368" s="114">
        <v>3751</v>
      </c>
    </row>
    <row r="369" spans="1:11" ht="15.75" thickBot="1" x14ac:dyDescent="0.3">
      <c r="A369" s="202" t="s">
        <v>281</v>
      </c>
      <c r="B369" s="203"/>
      <c r="C369" s="204"/>
      <c r="D369" s="116">
        <f>SUM(D368)</f>
        <v>3751</v>
      </c>
    </row>
    <row r="370" spans="1:11" ht="15.75" thickBot="1" x14ac:dyDescent="0.3">
      <c r="A370" s="199" t="s">
        <v>284</v>
      </c>
      <c r="B370" s="200"/>
      <c r="C370" s="201"/>
      <c r="D370" s="117">
        <f>SUM(D366+D369)</f>
        <v>293751</v>
      </c>
      <c r="E370" s="78"/>
      <c r="F370" s="1"/>
      <c r="G370" s="79"/>
      <c r="H370" s="79"/>
      <c r="I370" s="152"/>
      <c r="J370" s="1"/>
      <c r="K370" s="1"/>
    </row>
    <row r="371" spans="1:11" s="46" customFormat="1" x14ac:dyDescent="0.25">
      <c r="A371" s="110"/>
      <c r="B371" s="110"/>
      <c r="C371" s="110"/>
      <c r="D371" s="111"/>
      <c r="E371" s="112"/>
      <c r="F371" s="112"/>
      <c r="G371" s="112"/>
      <c r="H371" s="112"/>
      <c r="I371" s="112"/>
      <c r="J371" s="112"/>
      <c r="K371" s="112"/>
    </row>
    <row r="372" spans="1:11" s="46" customFormat="1" x14ac:dyDescent="0.25">
      <c r="A372" s="110"/>
      <c r="B372" s="110"/>
      <c r="C372" s="110"/>
      <c r="D372" s="111"/>
      <c r="E372" s="112"/>
      <c r="F372" s="112"/>
      <c r="G372" s="112"/>
      <c r="H372" s="112"/>
      <c r="I372" s="112"/>
      <c r="J372" s="112"/>
      <c r="K372" s="112"/>
    </row>
    <row r="373" spans="1:11" s="46" customFormat="1" x14ac:dyDescent="0.25">
      <c r="A373" s="110"/>
      <c r="B373" s="110"/>
      <c r="C373" s="110"/>
      <c r="D373" s="111"/>
      <c r="E373" s="112"/>
      <c r="F373" s="112"/>
      <c r="G373" s="112"/>
      <c r="H373" s="112"/>
      <c r="I373" s="112"/>
      <c r="J373" s="112"/>
      <c r="K373" s="112"/>
    </row>
    <row r="374" spans="1:11" x14ac:dyDescent="0.25">
      <c r="A374" s="175"/>
      <c r="B374" s="175"/>
      <c r="C374" s="175"/>
    </row>
    <row r="375" spans="1:11" x14ac:dyDescent="0.25">
      <c r="E375" s="78"/>
      <c r="F375" s="1" t="s">
        <v>223</v>
      </c>
    </row>
    <row r="376" spans="1:11" x14ac:dyDescent="0.25">
      <c r="E376" s="78"/>
      <c r="F376" s="1" t="s">
        <v>224</v>
      </c>
    </row>
  </sheetData>
  <mergeCells count="42">
    <mergeCell ref="A326:B326"/>
    <mergeCell ref="A216:B216"/>
    <mergeCell ref="A219:B219"/>
    <mergeCell ref="A220:B220"/>
    <mergeCell ref="A233:B233"/>
    <mergeCell ref="A226:B226"/>
    <mergeCell ref="A183:B183"/>
    <mergeCell ref="A181:B181"/>
    <mergeCell ref="A193:B193"/>
    <mergeCell ref="A198:B198"/>
    <mergeCell ref="A199:B199"/>
    <mergeCell ref="A234:B234"/>
    <mergeCell ref="A107:B107"/>
    <mergeCell ref="A155:B155"/>
    <mergeCell ref="A171:B171"/>
    <mergeCell ref="A174:B174"/>
    <mergeCell ref="A177:B179"/>
    <mergeCell ref="A116:B116"/>
    <mergeCell ref="A126:B126"/>
    <mergeCell ref="A128:B128"/>
    <mergeCell ref="A141:B141"/>
    <mergeCell ref="A142:B142"/>
    <mergeCell ref="A366:C366"/>
    <mergeCell ref="A370:C370"/>
    <mergeCell ref="A369:C369"/>
    <mergeCell ref="A83:B83"/>
    <mergeCell ref="A89:B89"/>
    <mergeCell ref="A93:B93"/>
    <mergeCell ref="A98:B98"/>
    <mergeCell ref="A99:B99"/>
    <mergeCell ref="A103:B103"/>
    <mergeCell ref="A106:B106"/>
    <mergeCell ref="A374:C374"/>
    <mergeCell ref="C338:E338"/>
    <mergeCell ref="A1:K1"/>
    <mergeCell ref="A2:K2"/>
    <mergeCell ref="A76:C76"/>
    <mergeCell ref="A327:C327"/>
    <mergeCell ref="H5:K5"/>
    <mergeCell ref="H79:K79"/>
    <mergeCell ref="A360:D360"/>
    <mergeCell ref="A367:D367"/>
  </mergeCells>
  <pageMargins left="0.19" right="0.33" top="0.74803149606299213" bottom="0.74803149606299213" header="0.31496062992125984" footer="0.31496062992125984"/>
  <pageSetup paperSize="9"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9" sqref="C39"/>
    </sheetView>
  </sheetViews>
  <sheetFormatPr defaultRowHeight="15" x14ac:dyDescent="0.25"/>
  <cols>
    <col min="3" max="3" width="38.28515625" bestFit="1" customWidth="1"/>
    <col min="4" max="4" width="9.5703125" bestFit="1" customWidth="1"/>
    <col min="5" max="5" width="10.7109375" bestFit="1" customWidth="1"/>
    <col min="6" max="7" width="11.85546875" bestFit="1" customWidth="1"/>
    <col min="8" max="10" width="10.710937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Žmijovský</cp:lastModifiedBy>
  <cp:lastPrinted>2017-12-06T08:52:04Z</cp:lastPrinted>
  <dcterms:created xsi:type="dcterms:W3CDTF">2015-11-12T08:45:14Z</dcterms:created>
  <dcterms:modified xsi:type="dcterms:W3CDTF">2017-12-19T16:37:58Z</dcterms:modified>
</cp:coreProperties>
</file>