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Pro veduci\Desktop\Čerpanie rozpočtu Kľúč\"/>
    </mc:Choice>
  </mc:AlternateContent>
  <xr:revisionPtr revIDLastSave="0" documentId="13_ncr:1_{2167DC2B-1E90-4BBC-8AE1-1D2AAEBFBE0D}" xr6:coauthVersionLast="45" xr6:coauthVersionMax="45" xr10:uidLastSave="{00000000-0000-0000-0000-000000000000}"/>
  <bookViews>
    <workbookView xWindow="0" yWindow="600" windowWidth="24000" windowHeight="12900" xr2:uid="{00000000-000D-0000-FFFF-FFFF00000000}"/>
  </bookViews>
  <sheets>
    <sheet name="Hárok1" sheetId="1" r:id="rId1"/>
    <sheet name="Hárok3" sheetId="3" r:id="rId2"/>
  </sheets>
  <calcPr calcId="18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3" i="1" l="1"/>
  <c r="G170" i="1" l="1"/>
  <c r="H171" i="1"/>
  <c r="H163" i="1"/>
  <c r="H164" i="1"/>
  <c r="H165" i="1"/>
  <c r="H166" i="1"/>
  <c r="H167" i="1"/>
  <c r="H168" i="1"/>
  <c r="H162" i="1"/>
  <c r="G159" i="1"/>
  <c r="G160" i="1"/>
  <c r="G172" i="1" s="1"/>
  <c r="H157" i="1"/>
  <c r="H158" i="1"/>
  <c r="H156" i="1"/>
  <c r="G154" i="1"/>
  <c r="H152" i="1"/>
  <c r="H153" i="1"/>
  <c r="H151" i="1"/>
  <c r="G149" i="1"/>
  <c r="H148" i="1"/>
  <c r="H147" i="1"/>
  <c r="H142" i="1"/>
  <c r="H143" i="1"/>
  <c r="H144" i="1"/>
  <c r="H145" i="1"/>
  <c r="H146" i="1"/>
  <c r="H141" i="1"/>
  <c r="H129" i="1"/>
  <c r="H130" i="1"/>
  <c r="H131" i="1"/>
  <c r="H132" i="1"/>
  <c r="H133" i="1"/>
  <c r="H134" i="1"/>
  <c r="H135" i="1"/>
  <c r="H136" i="1"/>
  <c r="H137" i="1"/>
  <c r="H138" i="1"/>
  <c r="H139" i="1"/>
  <c r="H128" i="1"/>
  <c r="F125" i="1"/>
  <c r="E123" i="1"/>
  <c r="G123" i="1"/>
  <c r="H123" i="1"/>
  <c r="H124" i="1"/>
  <c r="H122" i="1"/>
  <c r="H121" i="1"/>
  <c r="H120" i="1"/>
  <c r="H118" i="1"/>
  <c r="H108" i="1"/>
  <c r="H109" i="1"/>
  <c r="H110" i="1"/>
  <c r="H111" i="1"/>
  <c r="H112" i="1"/>
  <c r="H113" i="1"/>
  <c r="H114" i="1"/>
  <c r="H115" i="1"/>
  <c r="H116" i="1"/>
  <c r="H117" i="1"/>
  <c r="H107" i="1"/>
  <c r="G105" i="1"/>
  <c r="H89" i="1"/>
  <c r="H90" i="1"/>
  <c r="H91" i="1"/>
  <c r="H92" i="1"/>
  <c r="H93" i="1"/>
  <c r="H94" i="1"/>
  <c r="H95" i="1"/>
  <c r="H96" i="1"/>
  <c r="H97" i="1"/>
  <c r="H98" i="1"/>
  <c r="H99" i="1"/>
  <c r="H100" i="1"/>
  <c r="H101" i="1"/>
  <c r="H102" i="1"/>
  <c r="H103" i="1"/>
  <c r="H104" i="1"/>
  <c r="H88" i="1"/>
  <c r="G85" i="1"/>
  <c r="G86" i="1"/>
  <c r="H84" i="1"/>
  <c r="H83" i="1"/>
  <c r="G81" i="1"/>
  <c r="H80" i="1"/>
  <c r="H78" i="1"/>
  <c r="H79" i="1"/>
  <c r="H77" i="1"/>
  <c r="H76" i="1"/>
  <c r="G74" i="1"/>
  <c r="H70" i="1"/>
  <c r="H71" i="1"/>
  <c r="H72" i="1"/>
  <c r="H73" i="1"/>
  <c r="H69" i="1"/>
  <c r="G67" i="1"/>
  <c r="H64" i="1"/>
  <c r="H65" i="1"/>
  <c r="H66" i="1"/>
  <c r="H63" i="1"/>
  <c r="G61" i="1"/>
  <c r="H59" i="1"/>
  <c r="H60" i="1"/>
  <c r="H58" i="1"/>
  <c r="H47" i="1"/>
  <c r="H48" i="1"/>
  <c r="H49" i="1"/>
  <c r="H50" i="1"/>
  <c r="H51" i="1"/>
  <c r="H52" i="1"/>
  <c r="H53" i="1"/>
  <c r="H54" i="1"/>
  <c r="H55" i="1"/>
  <c r="H56" i="1"/>
  <c r="H46" i="1"/>
  <c r="G38" i="1"/>
  <c r="G39" i="1"/>
  <c r="H30" i="1"/>
  <c r="H31" i="1"/>
  <c r="H32" i="1"/>
  <c r="H33" i="1"/>
  <c r="H34" i="1"/>
  <c r="H35" i="1"/>
  <c r="H36" i="1"/>
  <c r="H37" i="1"/>
  <c r="H29" i="1"/>
  <c r="H28" i="1"/>
  <c r="G26" i="1"/>
  <c r="H25" i="1"/>
  <c r="H24" i="1"/>
  <c r="G20" i="1"/>
  <c r="G16" i="1"/>
  <c r="H19" i="1"/>
  <c r="H18" i="1"/>
  <c r="H10" i="1"/>
  <c r="H11" i="1"/>
  <c r="H12" i="1"/>
  <c r="H13" i="1"/>
  <c r="H14" i="1"/>
  <c r="H15" i="1"/>
  <c r="H9" i="1"/>
  <c r="G21" i="1" l="1"/>
  <c r="G125" i="1"/>
  <c r="G173" i="1" s="1"/>
  <c r="G40" i="1"/>
  <c r="E24" i="1"/>
  <c r="E167" i="1"/>
  <c r="E163" i="1"/>
  <c r="E138" i="1"/>
  <c r="E129" i="1"/>
  <c r="E112" i="1"/>
  <c r="E108" i="1"/>
  <c r="E89" i="1"/>
  <c r="E54" i="1"/>
  <c r="E47" i="1"/>
  <c r="E12" i="1" l="1"/>
  <c r="F105" i="1"/>
  <c r="E74" i="1"/>
  <c r="F74" i="1"/>
  <c r="F67" i="1"/>
  <c r="F149" i="1"/>
  <c r="E149" i="1"/>
  <c r="F123" i="1"/>
  <c r="F38" i="1"/>
  <c r="F16" i="1"/>
  <c r="H67" i="1" l="1"/>
  <c r="H74" i="1"/>
  <c r="H149" i="1"/>
  <c r="H38" i="1"/>
  <c r="E104" i="1" l="1"/>
  <c r="E139" i="1" l="1"/>
  <c r="E38" i="1" l="1"/>
  <c r="E128" i="1"/>
  <c r="E170" i="1" l="1"/>
  <c r="H170" i="1"/>
  <c r="E105" i="1"/>
  <c r="E10" i="1" s="1"/>
  <c r="H105" i="1" l="1"/>
  <c r="F170" i="1" l="1"/>
  <c r="F20" i="1" l="1"/>
  <c r="H20" i="1"/>
  <c r="E20" i="1"/>
  <c r="E85" i="1" l="1"/>
  <c r="E81" i="1"/>
  <c r="E67" i="1"/>
  <c r="E159" i="1"/>
  <c r="F159" i="1" l="1"/>
  <c r="H159" i="1"/>
  <c r="F154" i="1"/>
  <c r="H154" i="1"/>
  <c r="F85" i="1"/>
  <c r="H85" i="1"/>
  <c r="F81" i="1"/>
  <c r="H81" i="1"/>
  <c r="E61" i="1"/>
  <c r="F61" i="1"/>
  <c r="H61" i="1"/>
  <c r="E26" i="1"/>
  <c r="E39" i="1" s="1"/>
  <c r="H160" i="1" l="1"/>
  <c r="H172" i="1" s="1"/>
  <c r="F160" i="1"/>
  <c r="F172" i="1" s="1"/>
  <c r="H86" i="1"/>
  <c r="H125" i="1" s="1"/>
  <c r="F86" i="1"/>
  <c r="E86" i="1"/>
  <c r="E125" i="1" l="1"/>
  <c r="E9" i="1"/>
  <c r="F26" i="1"/>
  <c r="F39" i="1" s="1"/>
  <c r="H26" i="1"/>
  <c r="H39" i="1" s="1"/>
  <c r="E16" i="1" l="1"/>
  <c r="E21" i="1" s="1"/>
  <c r="E40" i="1" s="1"/>
  <c r="H16" i="1"/>
  <c r="E154" i="1"/>
  <c r="H173" i="1" l="1"/>
  <c r="H21" i="1"/>
  <c r="H40" i="1" s="1"/>
  <c r="F21" i="1"/>
  <c r="F40" i="1" s="1"/>
  <c r="F173" i="1" l="1"/>
  <c r="E160" i="1" l="1"/>
  <c r="E172" i="1" s="1"/>
  <c r="E1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 veduci</author>
    <author>PrO Lendak</author>
    <author>DSL</author>
  </authors>
  <commentList>
    <comment ref="F9" authorId="0" shapeId="0" xr:uid="{25BFD81E-B45E-420D-96C5-330C15193D07}">
      <text>
        <r>
          <rPr>
            <b/>
            <sz val="9"/>
            <color indexed="81"/>
            <rFont val="Segoe UI"/>
            <family val="2"/>
            <charset val="238"/>
          </rPr>
          <t>Pro veduci:</t>
        </r>
        <r>
          <rPr>
            <sz val="9"/>
            <color indexed="81"/>
            <rFont val="Segoe UI"/>
            <family val="2"/>
            <charset val="238"/>
          </rPr>
          <t xml:space="preserve">
4205,03€ = 1005,03€ - prenesenie daňovej povinnosti 4Q 2019 zaplatená v januári (materiál na chodník)
                    3200,00€ - odchodné 2 zamestnanci (prenos z roku 2019)</t>
        </r>
      </text>
    </comment>
    <comment ref="G9" authorId="0" shapeId="0" xr:uid="{29A2C66D-F6AC-41BD-B59C-066F967983AE}">
      <text>
        <r>
          <rPr>
            <b/>
            <sz val="9"/>
            <color indexed="81"/>
            <rFont val="Segoe UI"/>
            <family val="2"/>
            <charset val="238"/>
          </rPr>
          <t>Pro veduci:</t>
        </r>
        <r>
          <rPr>
            <sz val="9"/>
            <color indexed="81"/>
            <rFont val="Segoe UI"/>
            <family val="2"/>
            <charset val="238"/>
          </rPr>
          <t xml:space="preserve">
šetrenie z dôvodu koronavírusu - viď výdavkovú časť</t>
        </r>
      </text>
    </comment>
    <comment ref="F10" authorId="0" shapeId="0" xr:uid="{1FD78C81-4208-4361-9A51-38A9F7D07DDE}">
      <text>
        <r>
          <rPr>
            <b/>
            <sz val="9"/>
            <color indexed="81"/>
            <rFont val="Segoe UI"/>
            <family val="2"/>
            <charset val="238"/>
          </rPr>
          <t>Pro veduci:</t>
        </r>
        <r>
          <rPr>
            <sz val="9"/>
            <color indexed="81"/>
            <rFont val="Segoe UI"/>
            <family val="2"/>
            <charset val="238"/>
          </rPr>
          <t xml:space="preserve">
nákup VOK na zberný dvor 7m3 - 3ks - otvorené;
                                                       - 2 ks - zatvorené</t>
        </r>
      </text>
    </comment>
    <comment ref="G11" authorId="0" shapeId="0" xr:uid="{7AC6FEFA-DC10-44C5-8DCD-BDC5F71962CD}">
      <text>
        <r>
          <rPr>
            <b/>
            <sz val="9"/>
            <color indexed="81"/>
            <rFont val="Segoe UI"/>
            <family val="2"/>
            <charset val="238"/>
          </rPr>
          <t>Pro veduci:</t>
        </r>
        <r>
          <rPr>
            <sz val="9"/>
            <color indexed="81"/>
            <rFont val="Segoe UI"/>
            <family val="2"/>
            <charset val="238"/>
          </rPr>
          <t xml:space="preserve">
šetrenie z dôvodu koronavírusu</t>
        </r>
      </text>
    </comment>
    <comment ref="G13" authorId="0" shapeId="0" xr:uid="{DFD5526C-6898-491F-A4B1-6CFECF3FFB67}">
      <text>
        <r>
          <rPr>
            <b/>
            <sz val="9"/>
            <color indexed="81"/>
            <rFont val="Segoe UI"/>
            <family val="2"/>
            <charset val="238"/>
          </rPr>
          <t>Pro veduci:</t>
        </r>
        <r>
          <rPr>
            <sz val="9"/>
            <color indexed="81"/>
            <rFont val="Segoe UI"/>
            <family val="2"/>
            <charset val="238"/>
          </rPr>
          <t xml:space="preserve">
usporené financie po verejnom obstarávaní</t>
        </r>
      </text>
    </comment>
    <comment ref="F15" authorId="0" shapeId="0" xr:uid="{4FEAD571-D0FD-4A28-AEED-A43FADE4BFB8}">
      <text>
        <r>
          <rPr>
            <b/>
            <sz val="9"/>
            <color indexed="81"/>
            <rFont val="Segoe UI"/>
            <family val="2"/>
            <charset val="238"/>
          </rPr>
          <t>Pro veduci:</t>
        </r>
        <r>
          <rPr>
            <sz val="9"/>
            <color indexed="81"/>
            <rFont val="Segoe UI"/>
            <family val="2"/>
            <charset val="238"/>
          </rPr>
          <t xml:space="preserve">
Nev. prostriedky v HČ - 14 276,05€ - bežná činnosť
                                     - 10 203,10€ - TKO
                                     - 7 388,23€ - zemné práce/MK odvodnenie
                                     - 500,95€ - oprava strechy Ocú</t>
        </r>
      </text>
    </comment>
    <comment ref="E19" authorId="0" shapeId="0" xr:uid="{98843C92-CDAA-4CA8-B49C-92004DEE7667}">
      <text>
        <r>
          <rPr>
            <b/>
            <sz val="9"/>
            <color indexed="81"/>
            <rFont val="Segoe UI"/>
            <family val="2"/>
            <charset val="238"/>
          </rPr>
          <t>Pro veduci:</t>
        </r>
        <r>
          <rPr>
            <sz val="9"/>
            <color indexed="81"/>
            <rFont val="Segoe UI"/>
            <family val="2"/>
            <charset val="238"/>
          </rPr>
          <t xml:space="preserve">
bude upravená na základe zmluvy s OZV</t>
        </r>
      </text>
    </comment>
    <comment ref="G19" authorId="0" shapeId="0" xr:uid="{5E586C70-483E-4E55-8B42-879FC6FFBC2F}">
      <text>
        <r>
          <rPr>
            <b/>
            <sz val="9"/>
            <color indexed="81"/>
            <rFont val="Segoe UI"/>
            <charset val="1"/>
          </rPr>
          <t>Pro veduci:</t>
        </r>
        <r>
          <rPr>
            <sz val="9"/>
            <color indexed="81"/>
            <rFont val="Segoe UI"/>
            <charset val="1"/>
          </rPr>
          <t xml:space="preserve">
navýšené na základe  zmluvy s NATURPACK, a.s.</t>
        </r>
      </text>
    </comment>
    <comment ref="E24" authorId="0" shapeId="0" xr:uid="{EE181B3F-1859-494E-B004-896EA0B7ECA4}">
      <text>
        <r>
          <rPr>
            <b/>
            <sz val="9"/>
            <color indexed="81"/>
            <rFont val="Segoe UI"/>
            <family val="2"/>
            <charset val="238"/>
          </rPr>
          <t>Pro veduci:</t>
        </r>
        <r>
          <rPr>
            <sz val="9"/>
            <color indexed="81"/>
            <rFont val="Segoe UI"/>
            <family val="2"/>
            <charset val="238"/>
          </rPr>
          <t xml:space="preserve">
výstavba SKV - 144 206,45€;
prístrešok k budove PrO - 7000€</t>
        </r>
      </text>
    </comment>
    <comment ref="F24" authorId="0" shapeId="0" xr:uid="{8F8D8285-4D25-4DAA-B0B6-88976E614337}">
      <text>
        <r>
          <rPr>
            <b/>
            <sz val="9"/>
            <color indexed="81"/>
            <rFont val="Segoe UI"/>
            <family val="2"/>
            <charset val="238"/>
          </rPr>
          <t>Pro veduci:</t>
        </r>
        <r>
          <rPr>
            <sz val="9"/>
            <color indexed="81"/>
            <rFont val="Segoe UI"/>
            <family val="2"/>
            <charset val="238"/>
          </rPr>
          <t xml:space="preserve">
výstavba kanalizácie na zberný dvor - presná faktúra</t>
        </r>
      </text>
    </comment>
    <comment ref="G24" authorId="0" shapeId="0" xr:uid="{C5B1D46E-4DDB-4D95-AE60-747B0BE5CF94}">
      <text>
        <r>
          <rPr>
            <b/>
            <sz val="9"/>
            <color indexed="81"/>
            <rFont val="Segoe UI"/>
            <family val="2"/>
            <charset val="238"/>
          </rPr>
          <t>Pro veduci:</t>
        </r>
        <r>
          <rPr>
            <sz val="9"/>
            <color indexed="81"/>
            <rFont val="Segoe UI"/>
            <family val="2"/>
            <charset val="238"/>
          </rPr>
          <t xml:space="preserve">
usporené financie po verejnom obstarávaní</t>
        </r>
      </text>
    </comment>
    <comment ref="F28" authorId="0" shapeId="0" xr:uid="{85C2ECCC-F3C8-41E9-9E98-3634F0DD2B69}">
      <text>
        <r>
          <rPr>
            <b/>
            <sz val="9"/>
            <color indexed="81"/>
            <rFont val="Segoe UI"/>
            <family val="2"/>
            <charset val="238"/>
          </rPr>
          <t>Pro veduci:</t>
        </r>
        <r>
          <rPr>
            <sz val="9"/>
            <color indexed="81"/>
            <rFont val="Segoe UI"/>
            <family val="2"/>
            <charset val="238"/>
          </rPr>
          <t xml:space="preserve">
nev. prostriedky z PČ - 209,56€ - budova PrO
                                    - 1 810,67€ - splaškový kanál výstavba
                                    - 8 974,11€ - vyšší príjem ako predpoklad rozpočtu (vodné a stočné) a úspora na výdavkovej strane v PČ</t>
        </r>
      </text>
    </comment>
    <comment ref="E46" authorId="0" shapeId="0" xr:uid="{44BC4435-EC60-4802-9219-31B64890BB51}">
      <text>
        <r>
          <rPr>
            <b/>
            <sz val="9"/>
            <color indexed="81"/>
            <rFont val="Segoe UI"/>
            <family val="2"/>
            <charset val="238"/>
          </rPr>
          <t>Pro veduci:</t>
        </r>
        <r>
          <rPr>
            <sz val="9"/>
            <color indexed="81"/>
            <rFont val="Segoe UI"/>
            <family val="2"/>
            <charset val="238"/>
          </rPr>
          <t xml:space="preserve">
4 zamestnanci</t>
        </r>
      </text>
    </comment>
    <comment ref="F48" authorId="0" shapeId="0" xr:uid="{74B88917-C5D0-4994-80AC-682B00C4EF01}">
      <text>
        <r>
          <rPr>
            <b/>
            <sz val="9"/>
            <color indexed="81"/>
            <rFont val="Segoe UI"/>
            <family val="2"/>
            <charset val="238"/>
          </rPr>
          <t>Pro veduci:</t>
        </r>
        <r>
          <rPr>
            <sz val="9"/>
            <color indexed="81"/>
            <rFont val="Segoe UI"/>
            <family val="2"/>
            <charset val="238"/>
          </rPr>
          <t xml:space="preserve">
odchodné 2 zamesnanci</t>
        </r>
      </text>
    </comment>
    <comment ref="G49" authorId="0" shapeId="0" xr:uid="{5E75EF44-E254-4BD1-9FD6-11FC16C338D2}">
      <text>
        <r>
          <rPr>
            <b/>
            <sz val="9"/>
            <color indexed="81"/>
            <rFont val="Segoe UI"/>
            <charset val="1"/>
          </rPr>
          <t>Pro veduci:</t>
        </r>
        <r>
          <rPr>
            <sz val="9"/>
            <color indexed="81"/>
            <rFont val="Segoe UI"/>
            <charset val="1"/>
          </rPr>
          <t xml:space="preserve">
zvýšené náklady na čistiace a antibakteriálne prostriedky</t>
        </r>
      </text>
    </comment>
    <comment ref="E52" authorId="0" shapeId="0" xr:uid="{00000000-0006-0000-0000-000002000000}">
      <text>
        <r>
          <rPr>
            <b/>
            <sz val="9"/>
            <color indexed="81"/>
            <rFont val="Segoe UI"/>
            <family val="2"/>
            <charset val="238"/>
          </rPr>
          <t>Pro veduci:</t>
        </r>
        <r>
          <rPr>
            <sz val="9"/>
            <color indexed="81"/>
            <rFont val="Segoe UI"/>
            <family val="2"/>
            <charset val="238"/>
          </rPr>
          <t xml:space="preserve">
2100 - benzín
900 - oprava, servis, špeciálne kvapaliny, STK, poistenie</t>
        </r>
      </text>
    </comment>
    <comment ref="E55" authorId="0" shapeId="0" xr:uid="{3D696ADD-5776-4A60-9E32-8B7FFC9112F2}">
      <text>
        <r>
          <rPr>
            <b/>
            <sz val="9"/>
            <color indexed="81"/>
            <rFont val="Segoe UI"/>
            <family val="2"/>
            <charset val="238"/>
          </rPr>
          <t>Pro veduci:</t>
        </r>
        <r>
          <rPr>
            <sz val="9"/>
            <color indexed="81"/>
            <rFont val="Segoe UI"/>
            <family val="2"/>
            <charset val="238"/>
          </rPr>
          <t xml:space="preserve">
budova PrO </t>
        </r>
      </text>
    </comment>
    <comment ref="E56" authorId="0" shapeId="0" xr:uid="{00000000-0006-0000-0000-000003000000}">
      <text>
        <r>
          <rPr>
            <b/>
            <sz val="9"/>
            <color indexed="81"/>
            <rFont val="Segoe UI"/>
            <family val="2"/>
            <charset val="238"/>
          </rPr>
          <t>Pro veduci:</t>
        </r>
        <r>
          <rPr>
            <sz val="9"/>
            <color indexed="81"/>
            <rFont val="Segoe UI"/>
            <family val="2"/>
            <charset val="238"/>
          </rPr>
          <t xml:space="preserve">
údržba IVES, poštovné, poplatky banke, telefón, poplatok RTVS; iné, školenia</t>
        </r>
      </text>
    </comment>
    <comment ref="G56" authorId="0" shapeId="0" xr:uid="{403E48CA-3665-456C-8B19-3C3749CE0DAD}">
      <text>
        <r>
          <rPr>
            <b/>
            <sz val="9"/>
            <color indexed="81"/>
            <rFont val="Segoe UI"/>
            <charset val="1"/>
          </rPr>
          <t>Pro veduci:</t>
        </r>
        <r>
          <rPr>
            <sz val="9"/>
            <color indexed="81"/>
            <rFont val="Segoe UI"/>
            <charset val="1"/>
          </rPr>
          <t xml:space="preserve">
šetrenie z dôvoodu koronavírusu</t>
        </r>
      </text>
    </comment>
    <comment ref="E65" authorId="0" shapeId="0" xr:uid="{A5940120-5DD4-4A39-B1A8-671178756920}">
      <text>
        <r>
          <rPr>
            <b/>
            <sz val="9"/>
            <color indexed="81"/>
            <rFont val="Segoe UI"/>
            <family val="2"/>
            <charset val="238"/>
          </rPr>
          <t>Pro veduci:</t>
        </r>
        <r>
          <rPr>
            <sz val="9"/>
            <color indexed="81"/>
            <rFont val="Segoe UI"/>
            <family val="2"/>
            <charset val="238"/>
          </rPr>
          <t xml:space="preserve">
protipovodňové šachty - 3 ks</t>
        </r>
      </text>
    </comment>
    <comment ref="G65" authorId="0" shapeId="0" xr:uid="{C7B998C2-25DE-4F9A-84B2-F53B4474FEC9}">
      <text>
        <r>
          <rPr>
            <b/>
            <sz val="9"/>
            <color indexed="81"/>
            <rFont val="Segoe UI"/>
            <charset val="1"/>
          </rPr>
          <t>Pro veduci:</t>
        </r>
        <r>
          <rPr>
            <sz val="9"/>
            <color indexed="81"/>
            <rFont val="Segoe UI"/>
            <charset val="1"/>
          </rPr>
          <t xml:space="preserve">
šetrenie z dôvodu koronavírusu</t>
        </r>
      </text>
    </comment>
    <comment ref="E69" authorId="0" shapeId="0" xr:uid="{D3DB8243-6A5F-4E2C-AA2A-63F6BC99707C}">
      <text>
        <r>
          <rPr>
            <b/>
            <sz val="9"/>
            <color indexed="81"/>
            <rFont val="Segoe UI"/>
            <family val="2"/>
            <charset val="238"/>
          </rPr>
          <t>Pro veduci:</t>
        </r>
        <r>
          <rPr>
            <sz val="9"/>
            <color indexed="81"/>
            <rFont val="Segoe UI"/>
            <family val="2"/>
            <charset val="238"/>
          </rPr>
          <t xml:space="preserve">
7 500€ -kamenivo a chem. posyp; 
9 000€ - 3 lapače oprava- Poľná, Potočná, Jána Pavla II;
3 000€ - oprava výtlkov po zime
8 500€ - nafta;</t>
        </r>
      </text>
    </comment>
    <comment ref="G69" authorId="0" shapeId="0" xr:uid="{B5A8AE9B-8354-4BA4-B9F6-E1A578BD3971}">
      <text>
        <r>
          <rPr>
            <b/>
            <sz val="9"/>
            <color indexed="81"/>
            <rFont val="Segoe UI"/>
            <charset val="1"/>
          </rPr>
          <t>Pro veduci:</t>
        </r>
        <r>
          <rPr>
            <sz val="9"/>
            <color indexed="81"/>
            <rFont val="Segoe UI"/>
            <charset val="1"/>
          </rPr>
          <t xml:space="preserve">
-11000€ = -9000€ - šetrenie z dôvodu koronavírusu - bez realizácie výmeny BGZ žľabov;
               =- 2000€ - úspora na zimnej údržbe,</t>
        </r>
      </text>
    </comment>
    <comment ref="F70" authorId="0" shapeId="0" xr:uid="{45D77DED-FB00-492D-A5DD-D46FB57D75AC}">
      <text>
        <r>
          <rPr>
            <b/>
            <sz val="9"/>
            <color indexed="81"/>
            <rFont val="Segoe UI"/>
            <family val="2"/>
            <charset val="238"/>
          </rPr>
          <t>Pro veduci:</t>
        </r>
        <r>
          <rPr>
            <sz val="9"/>
            <color indexed="81"/>
            <rFont val="Segoe UI"/>
            <family val="2"/>
            <charset val="238"/>
          </rPr>
          <t xml:space="preserve">
prenesenie daňovej povinnosti 4.Q 2019 - zaplatené v januári</t>
        </r>
      </text>
    </comment>
    <comment ref="G70" authorId="0" shapeId="0" xr:uid="{D50C64C1-3650-4FEE-AEDF-30EBC72CF643}">
      <text>
        <r>
          <rPr>
            <b/>
            <sz val="9"/>
            <color indexed="81"/>
            <rFont val="Segoe UI"/>
            <charset val="1"/>
          </rPr>
          <t xml:space="preserve">Pro veduci:
</t>
        </r>
        <r>
          <rPr>
            <sz val="9"/>
            <color indexed="81"/>
            <rFont val="Segoe UI"/>
            <family val="2"/>
            <charset val="238"/>
          </rPr>
          <t>potrebná suma na dokončenie stavby chodníka</t>
        </r>
      </text>
    </comment>
    <comment ref="E71" authorId="1" shapeId="0" xr:uid="{22360DFD-3DB0-45CF-8D63-707B9171036C}">
      <text>
        <r>
          <rPr>
            <b/>
            <sz val="9"/>
            <color indexed="81"/>
            <rFont val="Segoe UI"/>
            <family val="2"/>
            <charset val="238"/>
          </rPr>
          <t xml:space="preserve">PrO Lendak:
</t>
        </r>
        <r>
          <rPr>
            <sz val="9"/>
            <color indexed="81"/>
            <rFont val="Segoe UI"/>
            <family val="2"/>
            <charset val="238"/>
          </rPr>
          <t>montáž DZ popri hlavnej ulicy, Kostolná, Školská,
Mlynská,
- prechody pre chodcov
- dopravné zrkadlá
...</t>
        </r>
      </text>
    </comment>
    <comment ref="G71" authorId="0" shapeId="0" xr:uid="{30A347F9-92B3-4F70-9B2D-7FDAD8131659}">
      <text>
        <r>
          <rPr>
            <b/>
            <sz val="9"/>
            <color indexed="81"/>
            <rFont val="Segoe UI"/>
            <charset val="1"/>
          </rPr>
          <t>Pro veduci:</t>
        </r>
        <r>
          <rPr>
            <sz val="9"/>
            <color indexed="81"/>
            <rFont val="Segoe UI"/>
            <charset val="1"/>
          </rPr>
          <t xml:space="preserve">
šetrenie z dôvodu koronavírusu 
</t>
        </r>
      </text>
    </comment>
    <comment ref="E77" authorId="0" shapeId="0" xr:uid="{00000000-0006-0000-0000-000006000000}">
      <text>
        <r>
          <rPr>
            <b/>
            <sz val="9"/>
            <color indexed="81"/>
            <rFont val="Segoe UI"/>
            <family val="2"/>
            <charset val="238"/>
          </rPr>
          <t>Pro veduci:</t>
        </r>
        <r>
          <rPr>
            <sz val="9"/>
            <color indexed="81"/>
            <rFont val="Segoe UI"/>
            <family val="2"/>
            <charset val="238"/>
          </rPr>
          <t xml:space="preserve">
materiál 3000€ (30 svietidiel na komplet);
2100€ nájom plošiny (25€ na hod. *7 hod.*12x raz za mesiac s technikom)</t>
        </r>
      </text>
    </comment>
    <comment ref="E80" authorId="0" shapeId="0" xr:uid="{84734141-C713-4CC5-9492-2B443BE1A8A3}">
      <text>
        <r>
          <rPr>
            <b/>
            <sz val="9"/>
            <color indexed="81"/>
            <rFont val="Segoe UI"/>
            <family val="2"/>
            <charset val="238"/>
          </rPr>
          <t>Pro veduci:</t>
        </r>
        <r>
          <rPr>
            <sz val="9"/>
            <color indexed="81"/>
            <rFont val="Segoe UI"/>
            <family val="2"/>
            <charset val="238"/>
          </rPr>
          <t xml:space="preserve">
údržba detského ihriska vo Dvore; jarné orezávanie konárov; vianočná výzdoba</t>
        </r>
      </text>
    </comment>
    <comment ref="E84" authorId="0" shapeId="0" xr:uid="{FA796352-343B-4F5B-B21D-B9BED7631F93}">
      <text>
        <r>
          <rPr>
            <b/>
            <sz val="9"/>
            <color indexed="81"/>
            <rFont val="Segoe UI"/>
            <family val="2"/>
            <charset val="238"/>
          </rPr>
          <t>Pro veduci:</t>
        </r>
        <r>
          <rPr>
            <sz val="9"/>
            <color indexed="81"/>
            <rFont val="Segoe UI"/>
            <family val="2"/>
            <charset val="238"/>
          </rPr>
          <t xml:space="preserve">
JCB - nové pneumatiky = 3200€;
JCB - 2x servis = 3000€;
MAN - snehové reťaze= 600€;
Poistenie na vozidlá = 1300€;
Ostatné opravy a servis, STK, EK, atď = 2 400€</t>
        </r>
      </text>
    </comment>
    <comment ref="E88" authorId="0" shapeId="0" xr:uid="{BB497A9E-D844-4201-8832-6DB4EDF7960F}">
      <text>
        <r>
          <rPr>
            <b/>
            <sz val="9"/>
            <color indexed="81"/>
            <rFont val="Segoe UI"/>
            <family val="2"/>
            <charset val="238"/>
          </rPr>
          <t>Pro veduci:</t>
        </r>
        <r>
          <rPr>
            <sz val="9"/>
            <color indexed="81"/>
            <rFont val="Segoe UI"/>
            <family val="2"/>
            <charset val="238"/>
          </rPr>
          <t xml:space="preserve">
3,5 zamestnanca</t>
        </r>
      </text>
    </comment>
    <comment ref="E94" authorId="0" shapeId="0" xr:uid="{A61F76CA-E76D-484A-874B-AECE80A41A91}">
      <text>
        <r>
          <rPr>
            <b/>
            <sz val="9"/>
            <color indexed="81"/>
            <rFont val="Segoe UI"/>
            <family val="2"/>
            <charset val="238"/>
          </rPr>
          <t>Pro veduci:</t>
        </r>
        <r>
          <rPr>
            <sz val="9"/>
            <color indexed="81"/>
            <rFont val="Segoe UI"/>
            <family val="2"/>
            <charset val="238"/>
          </rPr>
          <t xml:space="preserve">
"Veľký servis" = 2000€;
Poistenie=700€;
Servis, súčiastky PRESCO = 1 300€</t>
        </r>
      </text>
    </comment>
    <comment ref="F97" authorId="0" shapeId="0" xr:uid="{02ABD48E-69DC-46E4-9515-AA32A174278A}">
      <text>
        <r>
          <rPr>
            <b/>
            <sz val="9"/>
            <color indexed="81"/>
            <rFont val="Segoe UI"/>
            <family val="2"/>
            <charset val="238"/>
          </rPr>
          <t>Pro veduci:</t>
        </r>
        <r>
          <rPr>
            <sz val="9"/>
            <color indexed="81"/>
            <rFont val="Segoe UI"/>
            <family val="2"/>
            <charset val="238"/>
          </rPr>
          <t xml:space="preserve">
nákup VOK na zberný dvor 7m3 - 3ks - otvorené;
                                                       - 2 ks - zatvorené
</t>
        </r>
      </text>
    </comment>
    <comment ref="G97" authorId="0" shapeId="0" xr:uid="{595BF945-BB35-441E-B35F-F4B65AC3FC5A}">
      <text>
        <r>
          <rPr>
            <b/>
            <sz val="9"/>
            <color indexed="81"/>
            <rFont val="Segoe UI"/>
            <family val="2"/>
            <charset val="238"/>
          </rPr>
          <t>Pro veduci:</t>
        </r>
        <r>
          <rPr>
            <sz val="9"/>
            <color indexed="81"/>
            <rFont val="Segoe UI"/>
            <family val="2"/>
            <charset val="238"/>
          </rPr>
          <t xml:space="preserve">
59,84t vyvezených do 30.04.2020, vysoký predpoklad prekročenia očakávaných nákladov z dôvodu zvýšeného vyzužívania služby zvozu VOK</t>
        </r>
      </text>
    </comment>
    <comment ref="G98" authorId="0" shapeId="0" xr:uid="{223D0B83-DB05-4E6A-B1DC-8ED87A075813}">
      <text>
        <r>
          <rPr>
            <b/>
            <sz val="9"/>
            <color indexed="81"/>
            <rFont val="Segoe UI"/>
            <charset val="1"/>
          </rPr>
          <t>Pro veduci:</t>
        </r>
        <r>
          <rPr>
            <sz val="9"/>
            <color indexed="81"/>
            <rFont val="Segoe UI"/>
            <charset val="1"/>
          </rPr>
          <t xml:space="preserve">
zvýšené náklady spôsobené zvýšenou mierou triedenia</t>
        </r>
      </text>
    </comment>
    <comment ref="G99" authorId="0" shapeId="0" xr:uid="{A433FE34-5B1C-4C48-97A3-EEE138ED61F6}">
      <text>
        <r>
          <rPr>
            <b/>
            <sz val="9"/>
            <color indexed="81"/>
            <rFont val="Segoe UI"/>
            <charset val="1"/>
          </rPr>
          <t>Pro veduci:</t>
        </r>
        <r>
          <rPr>
            <sz val="9"/>
            <color indexed="81"/>
            <rFont val="Segoe UI"/>
            <charset val="1"/>
          </rPr>
          <t xml:space="preserve">
zvýšené náklady spôsobené zvýšenou mierou triedenia</t>
        </r>
      </text>
    </comment>
    <comment ref="G100" authorId="0" shapeId="0" xr:uid="{88B32F6F-3D5F-440A-B9D6-70E33A88CA3B}">
      <text>
        <r>
          <rPr>
            <b/>
            <sz val="9"/>
            <color indexed="81"/>
            <rFont val="Segoe UI"/>
            <charset val="1"/>
          </rPr>
          <t>Pro veduci:</t>
        </r>
        <r>
          <rPr>
            <sz val="9"/>
            <color indexed="81"/>
            <rFont val="Segoe UI"/>
            <charset val="1"/>
          </rPr>
          <t xml:space="preserve">
zvýšené náklady spôsobené zvýšenou mierou triedenia</t>
        </r>
      </text>
    </comment>
    <comment ref="G101" authorId="0" shapeId="0" xr:uid="{E8BDC2CC-8227-4712-8614-C5BB115C9627}">
      <text>
        <r>
          <rPr>
            <b/>
            <sz val="9"/>
            <color indexed="81"/>
            <rFont val="Segoe UI"/>
            <charset val="1"/>
          </rPr>
          <t>Pro veduci:</t>
        </r>
        <r>
          <rPr>
            <sz val="9"/>
            <color indexed="81"/>
            <rFont val="Segoe UI"/>
            <charset val="1"/>
          </rPr>
          <t xml:space="preserve">
zvýšené náklady spôsobené zvýšenou mierou triedenia</t>
        </r>
      </text>
    </comment>
    <comment ref="G103" authorId="0" shapeId="0" xr:uid="{79A5D366-4FA4-4B67-A3FE-E6A55E645564}">
      <text>
        <r>
          <rPr>
            <b/>
            <sz val="9"/>
            <color indexed="81"/>
            <rFont val="Segoe UI"/>
            <family val="2"/>
            <charset val="238"/>
          </rPr>
          <t>Pro veduci:</t>
        </r>
        <r>
          <rPr>
            <sz val="9"/>
            <color indexed="81"/>
            <rFont val="Segoe UI"/>
            <family val="2"/>
            <charset val="238"/>
          </rPr>
          <t xml:space="preserve">
šetrenie z dôvodu koronavírusu</t>
        </r>
      </text>
    </comment>
    <comment ref="E107" authorId="0" shapeId="0" xr:uid="{84D8DD84-A83E-480F-8DB9-A0F889AB7C10}">
      <text>
        <r>
          <rPr>
            <b/>
            <sz val="9"/>
            <color indexed="81"/>
            <rFont val="Segoe UI"/>
            <family val="2"/>
            <charset val="238"/>
          </rPr>
          <t>Pro veduci:</t>
        </r>
        <r>
          <rPr>
            <sz val="9"/>
            <color indexed="81"/>
            <rFont val="Segoe UI"/>
            <family val="2"/>
            <charset val="238"/>
          </rPr>
          <t xml:space="preserve">
3 zamestnanci</t>
        </r>
      </text>
    </comment>
    <comment ref="E117" authorId="0" shapeId="0" xr:uid="{4B7CC3D4-4A20-42DC-85A2-6C561157E916}">
      <text>
        <r>
          <rPr>
            <b/>
            <sz val="9"/>
            <color indexed="81"/>
            <rFont val="Segoe UI"/>
            <family val="2"/>
            <charset val="238"/>
          </rPr>
          <t>Pro veduci:</t>
        </r>
        <r>
          <rPr>
            <sz val="9"/>
            <color indexed="81"/>
            <rFont val="Segoe UI"/>
            <family val="2"/>
            <charset val="238"/>
          </rPr>
          <t xml:space="preserve">
51 100€ =22 500 € MK odvodnenie - plastové rúry s priemerom 600 mm SN8 a žb rúry DN 800 mm, cez cestu so železobet. rúrami; v celkovej dĺžke 95(Plastové 600) a 105 metrov(žb 800) (cez gaberka-birošíka) (Plastové 7600, žb. rúry 13100, kamenivo 800, nafta 1000)
                13000 € MK odvodnenie - pred Ocú, odvedenie vody zo strechy  Ocú smerom ku kaštieli až do rieky pomocou železobetónových žľabov (svetlosť 950x450)žb panel na prekrytie cez cestu) (žb žľaby 8500, žb panel 3000, pvc rúry 500, phm 500, kamenivo 500,)
                12 000 € oprava odvodnenia na moste na Potočnej pomocou betónových rúr s priemerom 100 mm až k mostu a uloženie betónových žľaboviek okolo plota p. Antona Halčina (50 m rúra betónová 4300+žľabové tvárnice 500, kamenivo 3000, phm 1000, betón+armatúra 3200 
                 3600 €  odvodnenie oproti Sintre popod chodník 60 m pvc rúry sn 8 ( pvc rúra kanalizačná 1800, kamenivo 1500, phm 300 </t>
        </r>
      </text>
    </comment>
    <comment ref="E118" authorId="2" shapeId="0" xr:uid="{00000000-0006-0000-0000-00000B000000}">
      <text>
        <r>
          <rPr>
            <b/>
            <sz val="9"/>
            <color indexed="81"/>
            <rFont val="Segoe UI"/>
            <family val="2"/>
            <charset val="238"/>
          </rPr>
          <t xml:space="preserve">DSL:
</t>
        </r>
        <r>
          <rPr>
            <sz val="9"/>
            <color indexed="81"/>
            <rFont val="Segoe UI"/>
            <family val="2"/>
            <charset val="238"/>
          </rPr>
          <t xml:space="preserve">Tažba riečneho štrku v objeme 1 000 m3 = 9200€;
Zemné práce - ul. Jarná, Lokalita Predná Hora po uložení splaškovej kanalizácie = 20 000€
Zemné práce - bagrovanie cesty od Sintry po richtársku cestu =  2 000€;
Ďalšie ZP 4000€ - úprava poľnej cesty od kríža na Mlynskej ulici po ČOV pomocou štrkodrviny a iné;                        </t>
        </r>
      </text>
    </comment>
    <comment ref="E122" authorId="1" shapeId="0" xr:uid="{0DDC2FD5-5A93-45BE-9D65-35F19CF20BCF}">
      <text>
        <r>
          <rPr>
            <b/>
            <sz val="9"/>
            <color indexed="81"/>
            <rFont val="Segoe UI"/>
            <family val="2"/>
            <charset val="238"/>
          </rPr>
          <t>PrO Lendak:</t>
        </r>
        <r>
          <rPr>
            <sz val="9"/>
            <color indexed="81"/>
            <rFont val="Segoe UI"/>
            <family val="2"/>
            <charset val="238"/>
          </rPr>
          <t xml:space="preserve">
fasáda 95000
strecha 10000 dokončiť (zelovoc + hasiči)</t>
        </r>
      </text>
    </comment>
    <comment ref="G122" authorId="0" shapeId="0" xr:uid="{58AA685A-B249-40FD-BFFA-C52DE3777FC4}">
      <text>
        <r>
          <rPr>
            <b/>
            <sz val="9"/>
            <color indexed="81"/>
            <rFont val="Segoe UI"/>
            <family val="2"/>
            <charset val="238"/>
          </rPr>
          <t>Pro veduci:</t>
        </r>
        <r>
          <rPr>
            <sz val="9"/>
            <color indexed="81"/>
            <rFont val="Segoe UI"/>
            <family val="2"/>
            <charset val="238"/>
          </rPr>
          <t xml:space="preserve">
usporené financie po verejnom obstarávaní</t>
        </r>
      </text>
    </comment>
    <comment ref="F124" authorId="0" shapeId="0" xr:uid="{1CE823B3-DA82-4587-AA25-046543141917}">
      <text>
        <r>
          <rPr>
            <b/>
            <sz val="9"/>
            <color indexed="81"/>
            <rFont val="Segoe UI"/>
            <family val="2"/>
            <charset val="238"/>
          </rPr>
          <t>Pro veduci:</t>
        </r>
        <r>
          <rPr>
            <sz val="9"/>
            <color indexed="81"/>
            <rFont val="Segoe UI"/>
            <family val="2"/>
            <charset val="238"/>
          </rPr>
          <t xml:space="preserve">
Nev. prostriedky v HČ - 14 276,05€ - bežná činnosť
                                     - 10 203,10€ - TKO
                                     - 7 388,23€ - zemné práce/MK odvodnenie
                                     - 500,95€ - oprava strechy Ocú </t>
        </r>
      </text>
    </comment>
    <comment ref="E128" authorId="0" shapeId="0" xr:uid="{8176C12E-8565-4763-B486-2D92451494D5}">
      <text>
        <r>
          <rPr>
            <b/>
            <sz val="9"/>
            <color indexed="81"/>
            <rFont val="Segoe UI"/>
            <family val="2"/>
            <charset val="238"/>
          </rPr>
          <t>Pro veduci:</t>
        </r>
        <r>
          <rPr>
            <sz val="9"/>
            <color indexed="81"/>
            <rFont val="Segoe UI"/>
            <family val="2"/>
            <charset val="238"/>
          </rPr>
          <t xml:space="preserve">
3 zamestnanci</t>
        </r>
      </text>
    </comment>
    <comment ref="E135" authorId="0" shapeId="0" xr:uid="{0B790797-A6CA-4011-8881-C5FACE006F92}">
      <text>
        <r>
          <rPr>
            <b/>
            <sz val="9"/>
            <color indexed="81"/>
            <rFont val="Segoe UI"/>
            <family val="2"/>
            <charset val="238"/>
          </rPr>
          <t>Pro veduci:</t>
        </r>
        <r>
          <rPr>
            <sz val="9"/>
            <color indexed="81"/>
            <rFont val="Segoe UI"/>
            <family val="2"/>
            <charset val="238"/>
          </rPr>
          <t xml:space="preserve">
budova PrO</t>
        </r>
      </text>
    </comment>
    <comment ref="E136" authorId="0" shapeId="0" xr:uid="{00000000-0006-0000-0000-00000F000000}">
      <text>
        <r>
          <rPr>
            <b/>
            <sz val="9"/>
            <color indexed="81"/>
            <rFont val="Segoe UI"/>
            <family val="2"/>
            <charset val="238"/>
          </rPr>
          <t>Pro veduci:</t>
        </r>
        <r>
          <rPr>
            <sz val="9"/>
            <color indexed="81"/>
            <rFont val="Segoe UI"/>
            <family val="2"/>
            <charset val="238"/>
          </rPr>
          <t xml:space="preserve">
500 - benzín
700 - oprava, servis, špeciálne kvapaliny, STK, poistenie</t>
        </r>
      </text>
    </comment>
    <comment ref="E139" authorId="0" shapeId="0" xr:uid="{00000000-0006-0000-0000-000011000000}">
      <text>
        <r>
          <rPr>
            <b/>
            <sz val="9"/>
            <color indexed="81"/>
            <rFont val="Segoe UI"/>
            <family val="2"/>
            <charset val="238"/>
          </rPr>
          <t>Pro veduci:</t>
        </r>
        <r>
          <rPr>
            <sz val="9"/>
            <color indexed="81"/>
            <rFont val="Segoe UI"/>
            <family val="2"/>
            <charset val="238"/>
          </rPr>
          <t xml:space="preserve">
nájom kopírky, poštovné, telefón, poplatok RTVS, rekreačné poukazy, </t>
        </r>
      </text>
    </comment>
    <comment ref="E142" authorId="0" shapeId="0" xr:uid="{231ABFFC-28AB-4B78-AD3F-D2FB2B2F7784}">
      <text>
        <r>
          <rPr>
            <b/>
            <sz val="9"/>
            <color indexed="81"/>
            <rFont val="Segoe UI"/>
            <family val="2"/>
            <charset val="238"/>
          </rPr>
          <t>Pro veduci:</t>
        </r>
        <r>
          <rPr>
            <sz val="9"/>
            <color indexed="81"/>
            <rFont val="Segoe UI"/>
            <family val="2"/>
            <charset val="238"/>
          </rPr>
          <t xml:space="preserve">
výmena 170 vodomerov</t>
        </r>
      </text>
    </comment>
    <comment ref="E144" authorId="0" shapeId="0" xr:uid="{00000000-0006-0000-0000-000013000000}">
      <text>
        <r>
          <rPr>
            <b/>
            <sz val="9"/>
            <color indexed="81"/>
            <rFont val="Segoe UI"/>
            <family val="2"/>
            <charset val="238"/>
          </rPr>
          <t>Pro veduci:</t>
        </r>
        <r>
          <rPr>
            <sz val="9"/>
            <color indexed="81"/>
            <rFont val="Segoe UI"/>
            <family val="2"/>
            <charset val="238"/>
          </rPr>
          <t xml:space="preserve">
2000 el. energia
500 rozbor vody
5000 poplatok štátu
500 iné</t>
        </r>
      </text>
    </comment>
    <comment ref="E152" authorId="0" shapeId="0" xr:uid="{00000000-0006-0000-0000-000017000000}">
      <text>
        <r>
          <rPr>
            <b/>
            <sz val="9"/>
            <color indexed="81"/>
            <rFont val="Segoe UI"/>
            <family val="2"/>
            <charset val="238"/>
          </rPr>
          <t>Pro veduci:</t>
        </r>
        <r>
          <rPr>
            <sz val="9"/>
            <color indexed="81"/>
            <rFont val="Segoe UI"/>
            <family val="2"/>
            <charset val="238"/>
          </rPr>
          <t xml:space="preserve">
6500 el. energia
500 nafta + drobný mat.
</t>
        </r>
      </text>
    </comment>
    <comment ref="E153" authorId="0" shapeId="0" xr:uid="{00000000-0006-0000-0000-000019000000}">
      <text>
        <r>
          <rPr>
            <b/>
            <sz val="9"/>
            <color indexed="81"/>
            <rFont val="Segoe UI"/>
            <family val="2"/>
            <charset val="238"/>
          </rPr>
          <t>Pro veduci:</t>
        </r>
        <r>
          <rPr>
            <sz val="9"/>
            <color indexed="81"/>
            <rFont val="Segoe UI"/>
            <family val="2"/>
            <charset val="238"/>
          </rPr>
          <t xml:space="preserve">
24 000 el. energia
1 200€ nafta + ost. Služby a drobný materiál
3 200€ - zmluva o prevádzkovaní ČOV s W-kontrol.
3000€ - vývoz kalu z čističky</t>
        </r>
      </text>
    </comment>
    <comment ref="F153" authorId="0" shapeId="0" xr:uid="{062F014D-70C9-42AA-81CB-4261F9820350}">
      <text>
        <r>
          <rPr>
            <b/>
            <sz val="9"/>
            <color indexed="81"/>
            <rFont val="Segoe UI"/>
            <family val="2"/>
            <charset val="238"/>
          </rPr>
          <t>Pro veduci:</t>
        </r>
        <r>
          <rPr>
            <sz val="9"/>
            <color indexed="81"/>
            <rFont val="Segoe UI"/>
            <family val="2"/>
            <charset val="238"/>
          </rPr>
          <t xml:space="preserve">
nákup VOK na kal z ČOV 7 m3 - 1ks zatvorený</t>
        </r>
      </text>
    </comment>
    <comment ref="E162" authorId="2" shapeId="0" xr:uid="{00000000-0006-0000-0000-00001B000000}">
      <text>
        <r>
          <rPr>
            <b/>
            <sz val="9"/>
            <color indexed="81"/>
            <rFont val="Segoe UI"/>
            <family val="2"/>
            <charset val="238"/>
          </rPr>
          <t>DSL:</t>
        </r>
        <r>
          <rPr>
            <sz val="9"/>
            <color indexed="81"/>
            <rFont val="Segoe UI"/>
            <family val="2"/>
            <charset val="238"/>
          </rPr>
          <t xml:space="preserve">
3,5 zamestnanca</t>
        </r>
      </text>
    </comment>
    <comment ref="E168" authorId="2" shapeId="0" xr:uid="{00000000-0006-0000-0000-00001D000000}">
      <text>
        <r>
          <rPr>
            <b/>
            <sz val="9"/>
            <color indexed="81"/>
            <rFont val="Segoe UI"/>
            <family val="2"/>
            <charset val="238"/>
          </rPr>
          <t xml:space="preserve">DSL: </t>
        </r>
        <r>
          <rPr>
            <sz val="9"/>
            <color indexed="81"/>
            <rFont val="Segoe UI"/>
            <family val="2"/>
            <charset val="238"/>
          </rPr>
          <t xml:space="preserve">
Cena 1m = cca 92€
Lokalita Predná Hora/ Jarná - 750 m * 92=69 000€ 
               </t>
        </r>
      </text>
    </comment>
    <comment ref="F168" authorId="0" shapeId="0" xr:uid="{BAAF44D1-015F-458F-89FE-1CA4DD388B35}">
      <text>
        <r>
          <rPr>
            <b/>
            <sz val="9"/>
            <color indexed="81"/>
            <rFont val="Segoe UI"/>
            <family val="2"/>
            <charset val="238"/>
          </rPr>
          <t>Pro veduci:</t>
        </r>
        <r>
          <rPr>
            <sz val="9"/>
            <color indexed="81"/>
            <rFont val="Segoe UI"/>
            <family val="2"/>
            <charset val="238"/>
          </rPr>
          <t xml:space="preserve">
výstavba kanalizácie na zberný dvor - presná faktúra</t>
        </r>
      </text>
    </comment>
    <comment ref="G168" authorId="0" shapeId="0" xr:uid="{EF3FAC43-974B-4645-9185-193C850C55EE}">
      <text>
        <r>
          <rPr>
            <b/>
            <sz val="9"/>
            <color indexed="81"/>
            <rFont val="Segoe UI"/>
            <family val="2"/>
            <charset val="238"/>
          </rPr>
          <t>Pro veduci:</t>
        </r>
        <r>
          <rPr>
            <sz val="9"/>
            <color indexed="81"/>
            <rFont val="Segoe UI"/>
            <family val="2"/>
            <charset val="238"/>
          </rPr>
          <t xml:space="preserve">
usporené financie po verejnom obstarávaní</t>
        </r>
      </text>
    </comment>
    <comment ref="F171" authorId="0" shapeId="0" xr:uid="{5D94A48B-9AC6-48A5-BFB9-053C87A8E32E}">
      <text>
        <r>
          <rPr>
            <b/>
            <sz val="9"/>
            <color indexed="81"/>
            <rFont val="Segoe UI"/>
            <family val="2"/>
            <charset val="238"/>
          </rPr>
          <t>Pro veduci:</t>
        </r>
        <r>
          <rPr>
            <sz val="9"/>
            <color indexed="81"/>
            <rFont val="Segoe UI"/>
            <family val="2"/>
            <charset val="238"/>
          </rPr>
          <t xml:space="preserve">
nev. prostriedky z PČ - 209,56€ - budova PrO
                                    - 1 810,67€ - splaškový kanál výstavba</t>
        </r>
      </text>
    </comment>
  </commentList>
</comments>
</file>

<file path=xl/sharedStrings.xml><?xml version="1.0" encoding="utf-8"?>
<sst xmlns="http://schemas.openxmlformats.org/spreadsheetml/2006/main" count="429" uniqueCount="153">
  <si>
    <t>(sumy sú uvádzané v €)</t>
  </si>
  <si>
    <t>PRÍJMOVÁ ČASŤ</t>
  </si>
  <si>
    <t>Text</t>
  </si>
  <si>
    <t xml:space="preserve"> </t>
  </si>
  <si>
    <t>BEŽNÉ PRÍJMY SPOLU</t>
  </si>
  <si>
    <t>VÝDAVKOVÁ ČASŤ</t>
  </si>
  <si>
    <t>Služby občanom</t>
  </si>
  <si>
    <t>Bezpečnosť, právo a poriadok</t>
  </si>
  <si>
    <t>Odpadové hospodárstvo</t>
  </si>
  <si>
    <t>Pozemné komunikácie</t>
  </si>
  <si>
    <t>Všeobecný materiál</t>
  </si>
  <si>
    <t>Prostredie pre život</t>
  </si>
  <si>
    <t>Stravovanie</t>
  </si>
  <si>
    <t>Podporná činnosť</t>
  </si>
  <si>
    <t>VÝDAVKY SPOLU</t>
  </si>
  <si>
    <t>Návrhy rozpočtov</t>
  </si>
  <si>
    <t>MK - odvodnenie, lapače (príspevok)</t>
  </si>
  <si>
    <t>LEGENDA:</t>
  </si>
  <si>
    <t>Zdroj</t>
  </si>
  <si>
    <t>41</t>
  </si>
  <si>
    <t>Položka, podpoložka</t>
  </si>
  <si>
    <t xml:space="preserve">Mzdové náklady </t>
  </si>
  <si>
    <t>Služby občanom - cintorín</t>
  </si>
  <si>
    <t>Odvody</t>
  </si>
  <si>
    <t>Pracovné odevy, obuv a prac. pomôcky</t>
  </si>
  <si>
    <t>Prídel do sociálneho fondu</t>
  </si>
  <si>
    <t>Knihy - odborná literatúra</t>
  </si>
  <si>
    <t>ostatné služby</t>
  </si>
  <si>
    <t>Program 12</t>
  </si>
  <si>
    <t>Cintorín údržba - šparovanie, kosenie, zber</t>
  </si>
  <si>
    <t>Požiarna ochrana - prehliadky</t>
  </si>
  <si>
    <t>Požiarna ochrana - protipožiarne prístrešky</t>
  </si>
  <si>
    <t>Protipožiarne povodňové šachty</t>
  </si>
  <si>
    <t>Protipožiarne označenie</t>
  </si>
  <si>
    <t>Cintorín výstavba</t>
  </si>
  <si>
    <t>Cintorín - osvetlenie</t>
  </si>
  <si>
    <t>MK údržba</t>
  </si>
  <si>
    <t>Dopravné značenie</t>
  </si>
  <si>
    <t>Označenie ulíc</t>
  </si>
  <si>
    <t>Predlženie priepustov</t>
  </si>
  <si>
    <t>Verejné osvetlenie výstavba</t>
  </si>
  <si>
    <t>Verejné osvetlenie údržba</t>
  </si>
  <si>
    <t>Verejný rozhlas výstavba</t>
  </si>
  <si>
    <t>Verejný rozhlas údržba</t>
  </si>
  <si>
    <t>Verejné priestranstvo/verejná výzdoba</t>
  </si>
  <si>
    <t>Sklad; Garáže; ZDR; Budova OcÚ; Pošta; Ovocie a zeleniena</t>
  </si>
  <si>
    <t>Spolu</t>
  </si>
  <si>
    <t>Akcie obce</t>
  </si>
  <si>
    <t>Zábradlie - ul. Potočná (múzeum)</t>
  </si>
  <si>
    <t>Spevnené krajnice</t>
  </si>
  <si>
    <t>Spolu akcie obce</t>
  </si>
  <si>
    <t>Hlavná činnosť</t>
  </si>
  <si>
    <t>Zber  VOK</t>
  </si>
  <si>
    <t>Zber plastov</t>
  </si>
  <si>
    <t>Zber skla</t>
  </si>
  <si>
    <t>Zber papiera</t>
  </si>
  <si>
    <t>Zber nebezpečného odpadu</t>
  </si>
  <si>
    <t>Zber a odvoz TKO /MOK/</t>
  </si>
  <si>
    <t>Spolu hlavná činnosť</t>
  </si>
  <si>
    <t>Zberný dvor/Divoké skládky</t>
  </si>
  <si>
    <t>Údržba MK - Zemné práce+navážka štrku</t>
  </si>
  <si>
    <t>Podnikateľská činnosť</t>
  </si>
  <si>
    <t>Pohrebné služby</t>
  </si>
  <si>
    <t>Vodovod údržba</t>
  </si>
  <si>
    <t>Vodovod výstavba - rodinné prípojky</t>
  </si>
  <si>
    <t xml:space="preserve">Vodojem údržba </t>
  </si>
  <si>
    <t>Vodojem rauš, pramene</t>
  </si>
  <si>
    <t>Zásobné a prívodné potrubie</t>
  </si>
  <si>
    <t xml:space="preserve">Predľženie vodov.siete </t>
  </si>
  <si>
    <t>Splaškový kanál</t>
  </si>
  <si>
    <t>Prečerpávačky</t>
  </si>
  <si>
    <t>ČOV prevádzka, kontrola kanála</t>
  </si>
  <si>
    <t>Práce OcÚ</t>
  </si>
  <si>
    <t>Obyvateľstvo</t>
  </si>
  <si>
    <t>Výstavba - rozšírenie kanalizácie (a ČOV)</t>
  </si>
  <si>
    <t xml:space="preserve">Spolu </t>
  </si>
  <si>
    <t>Spolu podnikateľská činnosť</t>
  </si>
  <si>
    <t xml:space="preserve">Služby občanom </t>
  </si>
  <si>
    <t>Spolu 04;06;12</t>
  </si>
  <si>
    <t>Príspevok od obce</t>
  </si>
  <si>
    <t>Vlastné príjmy</t>
  </si>
  <si>
    <t>TKO separovaný zber</t>
  </si>
  <si>
    <t>Iné príjmy</t>
  </si>
  <si>
    <t>Iná podnikateľská činnosť</t>
  </si>
  <si>
    <t xml:space="preserve">Iné - práce OcÚ </t>
  </si>
  <si>
    <t>Úrok PÚ</t>
  </si>
  <si>
    <t>Odber vody</t>
  </si>
  <si>
    <t>Vodovodné prípojky</t>
  </si>
  <si>
    <t>Poškodené vodomery</t>
  </si>
  <si>
    <t>Vodomer vlastný zdroj</t>
  </si>
  <si>
    <t>Stočné</t>
  </si>
  <si>
    <t>Náhrady,refundácie</t>
  </si>
  <si>
    <t>Bežný tr.-,sp.kraj.,divoké skládky</t>
  </si>
  <si>
    <t>Volvo - opravy, údržba, špec. kvapaliny, poistenie</t>
  </si>
  <si>
    <t>Dopravné - Dacia</t>
  </si>
  <si>
    <t>Renault</t>
  </si>
  <si>
    <t>Bežný tr.-MK odvodnenie/ Zemné práce</t>
  </si>
  <si>
    <t>Práce pre iné PO</t>
  </si>
  <si>
    <t>Dane (DPH)</t>
  </si>
  <si>
    <t>Rozpočet po úpravách</t>
  </si>
  <si>
    <t>prostriedky z predchádzajúcich rokov</t>
  </si>
  <si>
    <t>Náhrady príjmu</t>
  </si>
  <si>
    <t>Energie - plyn + el. energia</t>
  </si>
  <si>
    <t>Náhrady príjmu/ odchodné</t>
  </si>
  <si>
    <t xml:space="preserve">Rekonštrukcia chodníkov </t>
  </si>
  <si>
    <t>223;229</t>
  </si>
  <si>
    <t>131;223001</t>
  </si>
  <si>
    <t>41;46</t>
  </si>
  <si>
    <t>FNC</t>
  </si>
  <si>
    <t>41;71</t>
  </si>
  <si>
    <t>131;292</t>
  </si>
  <si>
    <t>0451</t>
  </si>
  <si>
    <t>610;637027</t>
  </si>
  <si>
    <t>633006;637035</t>
  </si>
  <si>
    <t>633009;637035</t>
  </si>
  <si>
    <t>633010;637035</t>
  </si>
  <si>
    <t>634; 637035</t>
  </si>
  <si>
    <t>632001; 637035</t>
  </si>
  <si>
    <t>0510</t>
  </si>
  <si>
    <t>0320</t>
  </si>
  <si>
    <t>0640</t>
  </si>
  <si>
    <t>0830</t>
  </si>
  <si>
    <t>0620</t>
  </si>
  <si>
    <t>634;637035</t>
  </si>
  <si>
    <t>71</t>
  </si>
  <si>
    <t>Rekonštrukcia strechy obecného úradu</t>
  </si>
  <si>
    <t>Výstavba nadstavby pošty</t>
  </si>
  <si>
    <t>0520</t>
  </si>
  <si>
    <t>632001;637035</t>
  </si>
  <si>
    <t>0840</t>
  </si>
  <si>
    <t>0630</t>
  </si>
  <si>
    <t>717001</t>
  </si>
  <si>
    <t>717002</t>
  </si>
  <si>
    <t>Rekonštrukcia vodovodnej siete</t>
  </si>
  <si>
    <t>46;41</t>
  </si>
  <si>
    <t>Zber kovov - plechovky + VKM</t>
  </si>
  <si>
    <t xml:space="preserve">Bežný transfér Obce na HČ  </t>
  </si>
  <si>
    <t>Bežný transfér Obce na TKO</t>
  </si>
  <si>
    <t>Kapitálový transfer - zateplenie budovy Ocú</t>
  </si>
  <si>
    <t>Kapitálový transfer - prekládka plynovodu</t>
  </si>
  <si>
    <t>Práce pre PO</t>
  </si>
  <si>
    <t>0621</t>
  </si>
  <si>
    <t>Zateplenie budovy PrO</t>
  </si>
  <si>
    <t>Opravy a servis aút, poistenie (JCB, UN, MAN, Gazelle, Vega);</t>
  </si>
  <si>
    <t>Rozpočet 2020</t>
  </si>
  <si>
    <t>vratka z nevyčerpaných kap. transferov roka 2019</t>
  </si>
  <si>
    <t>vratky z nev. bežných transferov z roku 2019</t>
  </si>
  <si>
    <t>bežné príjmy a výdavky</t>
  </si>
  <si>
    <t>kapitálové príjmy a výdavky</t>
  </si>
  <si>
    <t>príjmové a výdavkové finančné operácie</t>
  </si>
  <si>
    <t>Úprava 03.02.2020</t>
  </si>
  <si>
    <t>Rozpočtové opatrenie PrO 02_2020</t>
  </si>
  <si>
    <t>Návrh úpravy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</si>
</sst>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sz val="11"/>
      <color indexed="8"/>
      <name val="Calibri"/>
      <family val="2"/>
      <charset val="238"/>
    </font>
    <font>
      <b/>
      <sz val="20"/>
      <color theme="1"/>
      <name val="Times New Roman"/>
      <family val="1"/>
      <charset val="238"/>
    </font>
    <font>
      <sz val="11"/>
      <color theme="1"/>
      <name val="Calibri"/>
      <family val="2"/>
      <charset val="238"/>
      <scheme val="minor"/>
    </font>
    <font>
      <sz val="10"/>
      <color theme="1"/>
      <name val="Times New Roman"/>
      <family val="1"/>
      <charset val="238"/>
    </font>
    <font>
      <sz val="11"/>
      <color theme="1"/>
      <name val="Times New Roman"/>
      <family val="1"/>
      <charset val="238"/>
    </font>
    <font>
      <sz val="9"/>
      <color theme="1"/>
      <name val="Times New Roman"/>
      <family val="1"/>
      <charset val="238"/>
    </font>
    <font>
      <b/>
      <sz val="11"/>
      <color theme="1"/>
      <name val="Times New Roman"/>
      <family val="1"/>
      <charset val="238"/>
    </font>
    <font>
      <b/>
      <sz val="10"/>
      <color indexed="8"/>
      <name val="Times New Roman"/>
      <family val="1"/>
      <charset val="238"/>
    </font>
    <font>
      <b/>
      <sz val="9"/>
      <color theme="1"/>
      <name val="Times New Roman"/>
      <family val="1"/>
      <charset val="238"/>
    </font>
    <font>
      <b/>
      <sz val="11"/>
      <color indexed="8"/>
      <name val="Times New Roman"/>
      <family val="1"/>
      <charset val="238"/>
    </font>
    <font>
      <sz val="10"/>
      <color indexed="8"/>
      <name val="Times New Roman"/>
      <family val="1"/>
      <charset val="238"/>
    </font>
    <font>
      <b/>
      <i/>
      <sz val="9"/>
      <color indexed="8"/>
      <name val="Times New Roman"/>
      <family val="1"/>
      <charset val="238"/>
    </font>
    <font>
      <b/>
      <i/>
      <sz val="10"/>
      <color indexed="8"/>
      <name val="Times New Roman"/>
      <family val="1"/>
      <charset val="238"/>
    </font>
    <font>
      <b/>
      <i/>
      <sz val="9"/>
      <color theme="1"/>
      <name val="Times New Roman"/>
      <family val="1"/>
      <charset val="238"/>
    </font>
    <font>
      <sz val="10"/>
      <color theme="1"/>
      <name val="Calibri"/>
      <family val="2"/>
      <charset val="238"/>
      <scheme val="minor"/>
    </font>
    <font>
      <sz val="9"/>
      <color indexed="8"/>
      <name val="Times New Roman"/>
      <family val="1"/>
      <charset val="238"/>
    </font>
    <font>
      <b/>
      <sz val="12"/>
      <color theme="1"/>
      <name val="Times New Roman"/>
      <family val="1"/>
      <charset val="238"/>
    </font>
    <font>
      <b/>
      <sz val="12"/>
      <name val="Times New Roman"/>
      <family val="1"/>
      <charset val="238"/>
    </font>
    <font>
      <sz val="12"/>
      <color indexed="8"/>
      <name val="Times New Roman"/>
      <family val="1"/>
      <charset val="238"/>
    </font>
    <font>
      <sz val="9"/>
      <color indexed="81"/>
      <name val="Segoe UI"/>
      <family val="2"/>
      <charset val="238"/>
    </font>
    <font>
      <b/>
      <sz val="9"/>
      <color indexed="81"/>
      <name val="Segoe UI"/>
      <family val="2"/>
      <charset val="238"/>
    </font>
    <font>
      <sz val="8"/>
      <name val="Calibri"/>
      <family val="2"/>
      <charset val="238"/>
      <scheme val="minor"/>
    </font>
    <font>
      <sz val="10"/>
      <color rgb="FF000000"/>
      <name val="Times New Roman"/>
      <family val="1"/>
      <charset val="238"/>
    </font>
    <font>
      <sz val="9"/>
      <color rgb="FF000000"/>
      <name val="Times New Roman"/>
      <family val="1"/>
      <charset val="238"/>
    </font>
    <font>
      <b/>
      <sz val="11"/>
      <color rgb="FF000000"/>
      <name val="Times New Roman"/>
      <family val="1"/>
      <charset val="238"/>
    </font>
    <font>
      <b/>
      <sz val="10"/>
      <color rgb="FF000000"/>
      <name val="Times New Roman"/>
      <family val="1"/>
      <charset val="238"/>
    </font>
    <font>
      <b/>
      <i/>
      <sz val="9"/>
      <color rgb="FF000000"/>
      <name val="Times New Roman"/>
      <family val="1"/>
      <charset val="238"/>
    </font>
    <font>
      <b/>
      <i/>
      <sz val="10"/>
      <color rgb="FF000000"/>
      <name val="Times New Roman"/>
      <family val="1"/>
      <charset val="238"/>
    </font>
    <font>
      <b/>
      <sz val="20"/>
      <color rgb="FF000000"/>
      <name val="Times New Roman"/>
      <family val="1"/>
      <charset val="238"/>
    </font>
    <font>
      <sz val="9"/>
      <color indexed="81"/>
      <name val="Segoe UI"/>
      <charset val="1"/>
    </font>
    <font>
      <b/>
      <sz val="9"/>
      <color indexed="81"/>
      <name val="Segoe UI"/>
      <charset val="1"/>
    </font>
  </fonts>
  <fills count="23">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theme="0"/>
        <bgColor indexed="55"/>
      </patternFill>
    </fill>
    <fill>
      <patternFill patternType="solid">
        <fgColor theme="6" tint="0.39997558519241921"/>
        <bgColor indexed="64"/>
      </patternFill>
    </fill>
    <fill>
      <patternFill patternType="solid">
        <fgColor theme="6" tint="0.39997558519241921"/>
        <bgColor indexed="55"/>
      </patternFill>
    </fill>
    <fill>
      <patternFill patternType="solid">
        <fgColor indexed="9"/>
        <bgColor indexed="64"/>
      </patternFill>
    </fill>
    <fill>
      <patternFill patternType="solid">
        <fgColor indexed="9"/>
        <bgColor indexed="55"/>
      </patternFill>
    </fill>
    <fill>
      <patternFill patternType="solid">
        <fgColor theme="6" tint="0.79998168889431442"/>
        <bgColor indexed="64"/>
      </patternFill>
    </fill>
    <fill>
      <patternFill patternType="solid">
        <fgColor theme="6" tint="-0.249977111117893"/>
        <bgColor indexed="8"/>
      </patternFill>
    </fill>
    <fill>
      <patternFill patternType="solid">
        <fgColor theme="7" tint="0.59999389629810485"/>
        <bgColor indexed="64"/>
      </patternFill>
    </fill>
    <fill>
      <patternFill patternType="solid">
        <fgColor rgb="FFFFFF00"/>
        <bgColor indexed="64"/>
      </patternFill>
    </fill>
    <fill>
      <patternFill patternType="solid">
        <fgColor indexed="9"/>
        <bgColor indexed="26"/>
      </patternFill>
    </fill>
    <fill>
      <patternFill patternType="solid">
        <fgColor rgb="FF00B0F0"/>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rgb="FFFFFFFF"/>
        <bgColor rgb="FF000000"/>
      </patternFill>
    </fill>
    <fill>
      <patternFill patternType="solid">
        <fgColor rgb="FFFFFFFF"/>
        <bgColor rgb="FF969696"/>
      </patternFill>
    </fill>
    <fill>
      <patternFill patternType="solid">
        <fgColor rgb="FFC4D79B"/>
        <bgColor rgb="FF969696"/>
      </patternFill>
    </fill>
    <fill>
      <patternFill patternType="solid">
        <fgColor rgb="FFC4D79B"/>
        <bgColor rgb="FF000000"/>
      </patternFill>
    </fill>
    <fill>
      <patternFill patternType="solid">
        <fgColor theme="0"/>
        <bgColor rgb="FF000000"/>
      </patternFill>
    </fill>
    <fill>
      <patternFill patternType="solid">
        <fgColor theme="1"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33">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5" fillId="0" borderId="0" xfId="0" applyFont="1"/>
    <xf numFmtId="0" fontId="6" fillId="0" borderId="0" xfId="0" applyFont="1"/>
    <xf numFmtId="0" fontId="7" fillId="0" borderId="0" xfId="0" applyFont="1"/>
    <xf numFmtId="0" fontId="8" fillId="2" borderId="7" xfId="1" applyFont="1" applyFill="1" applyBorder="1"/>
    <xf numFmtId="0" fontId="8" fillId="2" borderId="5" xfId="1" applyFont="1" applyFill="1" applyBorder="1"/>
    <xf numFmtId="0" fontId="9" fillId="14" borderId="1" xfId="0" applyFont="1" applyFill="1" applyBorder="1" applyAlignment="1">
      <alignment horizontal="center"/>
    </xf>
    <xf numFmtId="0" fontId="10" fillId="5" borderId="1" xfId="1" applyFont="1" applyFill="1" applyBorder="1"/>
    <xf numFmtId="0" fontId="10" fillId="6" borderId="1" xfId="1" applyFont="1" applyFill="1" applyBorder="1"/>
    <xf numFmtId="2" fontId="7" fillId="5" borderId="1" xfId="0" applyNumberFormat="1" applyFont="1" applyFill="1" applyBorder="1"/>
    <xf numFmtId="0" fontId="11" fillId="0" borderId="1" xfId="1" applyFont="1" applyBorder="1"/>
    <xf numFmtId="0" fontId="11" fillId="3" borderId="1" xfId="1" applyFont="1" applyFill="1" applyBorder="1"/>
    <xf numFmtId="2" fontId="4" fillId="11" borderId="1" xfId="0" applyNumberFormat="1" applyFont="1" applyFill="1" applyBorder="1"/>
    <xf numFmtId="0" fontId="11" fillId="0" borderId="13" xfId="1" applyFont="1" applyBorder="1"/>
    <xf numFmtId="0" fontId="12" fillId="9" borderId="13" xfId="1" applyFont="1" applyFill="1" applyBorder="1"/>
    <xf numFmtId="0" fontId="13" fillId="9" borderId="1" xfId="1" applyFont="1" applyFill="1" applyBorder="1"/>
    <xf numFmtId="2" fontId="13" fillId="9" borderId="1" xfId="1" applyNumberFormat="1" applyFont="1" applyFill="1" applyBorder="1"/>
    <xf numFmtId="2" fontId="14" fillId="9" borderId="1" xfId="0" applyNumberFormat="1" applyFont="1" applyFill="1" applyBorder="1"/>
    <xf numFmtId="2" fontId="8" fillId="12" borderId="1" xfId="1" applyNumberFormat="1" applyFont="1" applyFill="1" applyBorder="1"/>
    <xf numFmtId="0" fontId="11" fillId="4" borderId="1" xfId="1" applyFont="1" applyFill="1" applyBorder="1"/>
    <xf numFmtId="0" fontId="15" fillId="3" borderId="0" xfId="0" applyFont="1" applyFill="1"/>
    <xf numFmtId="2" fontId="6" fillId="11" borderId="1" xfId="0" applyNumberFormat="1" applyFont="1" applyFill="1" applyBorder="1"/>
    <xf numFmtId="0" fontId="11" fillId="7" borderId="1" xfId="1" applyFont="1" applyFill="1" applyBorder="1"/>
    <xf numFmtId="0" fontId="11" fillId="8" borderId="1" xfId="1" applyFont="1" applyFill="1" applyBorder="1"/>
    <xf numFmtId="0" fontId="4" fillId="0" borderId="0" xfId="0" applyFont="1"/>
    <xf numFmtId="0" fontId="17" fillId="2" borderId="7" xfId="0" applyFont="1" applyFill="1" applyBorder="1" applyAlignment="1">
      <alignment horizontal="left"/>
    </xf>
    <xf numFmtId="2" fontId="17" fillId="2" borderId="5" xfId="0" applyNumberFormat="1" applyFont="1" applyFill="1" applyBorder="1"/>
    <xf numFmtId="0" fontId="4" fillId="0" borderId="0" xfId="0" applyFont="1" applyBorder="1"/>
    <xf numFmtId="0" fontId="8" fillId="2" borderId="1" xfId="1" applyFont="1" applyFill="1" applyBorder="1"/>
    <xf numFmtId="49" fontId="11" fillId="0" borderId="1" xfId="1" applyNumberFormat="1" applyFont="1" applyBorder="1"/>
    <xf numFmtId="49" fontId="8" fillId="6" borderId="13" xfId="1" applyNumberFormat="1" applyFont="1" applyFill="1" applyBorder="1"/>
    <xf numFmtId="0" fontId="8" fillId="6" borderId="1" xfId="1" applyFont="1" applyFill="1" applyBorder="1"/>
    <xf numFmtId="2" fontId="8" fillId="6" borderId="1" xfId="1" applyNumberFormat="1" applyFont="1" applyFill="1" applyBorder="1"/>
    <xf numFmtId="2" fontId="9" fillId="5" borderId="1" xfId="0" applyNumberFormat="1" applyFont="1" applyFill="1" applyBorder="1"/>
    <xf numFmtId="0" fontId="11" fillId="13" borderId="1" xfId="0" applyFont="1" applyFill="1" applyBorder="1"/>
    <xf numFmtId="0" fontId="11" fillId="0" borderId="1" xfId="0" applyFont="1" applyBorder="1"/>
    <xf numFmtId="0" fontId="3" fillId="3" borderId="0" xfId="0" applyFont="1" applyFill="1"/>
    <xf numFmtId="0" fontId="16" fillId="0" borderId="1" xfId="0" applyFont="1" applyBorder="1"/>
    <xf numFmtId="49" fontId="12" fillId="9" borderId="13" xfId="1" applyNumberFormat="1" applyFont="1" applyFill="1" applyBorder="1"/>
    <xf numFmtId="49" fontId="11" fillId="4" borderId="1" xfId="1" applyNumberFormat="1" applyFont="1" applyFill="1" applyBorder="1"/>
    <xf numFmtId="49" fontId="11" fillId="8" borderId="1" xfId="1" applyNumberFormat="1" applyFont="1" applyFill="1" applyBorder="1"/>
    <xf numFmtId="0" fontId="18" fillId="10" borderId="2" xfId="1" applyFont="1" applyFill="1" applyBorder="1"/>
    <xf numFmtId="0" fontId="19" fillId="0" borderId="0" xfId="0" applyFont="1" applyAlignment="1">
      <alignment horizontal="left"/>
    </xf>
    <xf numFmtId="0" fontId="19" fillId="11" borderId="1" xfId="0" applyFont="1" applyFill="1" applyBorder="1" applyAlignment="1">
      <alignment horizontal="left"/>
    </xf>
    <xf numFmtId="2" fontId="3" fillId="0" borderId="0" xfId="0" applyNumberFormat="1" applyFont="1"/>
    <xf numFmtId="2" fontId="6" fillId="0" borderId="17" xfId="0" applyNumberFormat="1" applyFont="1" applyFill="1" applyBorder="1"/>
    <xf numFmtId="2" fontId="6" fillId="11" borderId="1" xfId="0" applyNumberFormat="1" applyFont="1" applyFill="1" applyBorder="1" applyAlignment="1">
      <alignment wrapText="1"/>
    </xf>
    <xf numFmtId="2" fontId="6" fillId="15" borderId="1" xfId="0" applyNumberFormat="1" applyFont="1" applyFill="1" applyBorder="1"/>
    <xf numFmtId="0" fontId="19" fillId="15" borderId="1" xfId="0" applyFont="1" applyFill="1" applyBorder="1" applyAlignment="1">
      <alignment horizontal="left"/>
    </xf>
    <xf numFmtId="0" fontId="19" fillId="16" borderId="1" xfId="0" applyFont="1" applyFill="1" applyBorder="1" applyAlignment="1">
      <alignment horizontal="left"/>
    </xf>
    <xf numFmtId="0" fontId="12" fillId="9" borderId="13" xfId="1" applyFont="1" applyFill="1" applyBorder="1"/>
    <xf numFmtId="49" fontId="8" fillId="6" borderId="13" xfId="1" applyNumberFormat="1" applyFont="1" applyFill="1" applyBorder="1"/>
    <xf numFmtId="0" fontId="23" fillId="0" borderId="1" xfId="1" applyFont="1" applyBorder="1"/>
    <xf numFmtId="0" fontId="23" fillId="0" borderId="1" xfId="1" applyFont="1" applyBorder="1" applyAlignment="1">
      <alignment horizontal="right"/>
    </xf>
    <xf numFmtId="0" fontId="23" fillId="17" borderId="1" xfId="1" applyFont="1" applyFill="1" applyBorder="1" applyAlignment="1">
      <alignment horizontal="right"/>
    </xf>
    <xf numFmtId="0" fontId="23" fillId="17" borderId="1" xfId="1" applyFont="1" applyFill="1" applyBorder="1"/>
    <xf numFmtId="0" fontId="23" fillId="18" borderId="1" xfId="1" applyFont="1" applyFill="1" applyBorder="1" applyAlignment="1">
      <alignment horizontal="right"/>
    </xf>
    <xf numFmtId="0" fontId="25" fillId="17" borderId="1" xfId="1" applyFont="1" applyFill="1" applyBorder="1"/>
    <xf numFmtId="49" fontId="23" fillId="0" borderId="1" xfId="1" applyNumberFormat="1" applyFont="1" applyBorder="1"/>
    <xf numFmtId="49" fontId="24" fillId="17" borderId="1" xfId="1" applyNumberFormat="1" applyFont="1" applyFill="1" applyBorder="1"/>
    <xf numFmtId="3" fontId="23" fillId="0" borderId="1" xfId="1" applyNumberFormat="1" applyFont="1" applyBorder="1" applyAlignment="1">
      <alignment horizontal="right"/>
    </xf>
    <xf numFmtId="49" fontId="23" fillId="0" borderId="13" xfId="1" applyNumberFormat="1" applyFont="1" applyBorder="1"/>
    <xf numFmtId="49" fontId="26" fillId="19" borderId="13" xfId="1" applyNumberFormat="1" applyFont="1" applyFill="1" applyBorder="1"/>
    <xf numFmtId="0" fontId="26" fillId="19" borderId="1" xfId="1" applyFont="1" applyFill="1" applyBorder="1"/>
    <xf numFmtId="49" fontId="27" fillId="20" borderId="13" xfId="1" applyNumberFormat="1" applyFont="1" applyFill="1" applyBorder="1"/>
    <xf numFmtId="0" fontId="28" fillId="20" borderId="1" xfId="1" applyFont="1" applyFill="1" applyBorder="1"/>
    <xf numFmtId="49" fontId="24" fillId="21" borderId="13" xfId="1" applyNumberFormat="1" applyFont="1" applyFill="1" applyBorder="1"/>
    <xf numFmtId="0" fontId="23" fillId="21" borderId="1" xfId="1" applyFont="1" applyFill="1" applyBorder="1"/>
    <xf numFmtId="49" fontId="24" fillId="21" borderId="1" xfId="1" applyNumberFormat="1" applyFont="1" applyFill="1" applyBorder="1"/>
    <xf numFmtId="2" fontId="28" fillId="20" borderId="1" xfId="1" applyNumberFormat="1" applyFont="1" applyFill="1" applyBorder="1"/>
    <xf numFmtId="49" fontId="23" fillId="18" borderId="1" xfId="1" applyNumberFormat="1" applyFont="1" applyFill="1" applyBorder="1"/>
    <xf numFmtId="49" fontId="23" fillId="18" borderId="1" xfId="1" applyNumberFormat="1" applyFont="1" applyFill="1" applyBorder="1" applyAlignment="1">
      <alignment horizontal="right"/>
    </xf>
    <xf numFmtId="49" fontId="23" fillId="18" borderId="9" xfId="1" applyNumberFormat="1" applyFont="1" applyFill="1" applyBorder="1" applyAlignment="1">
      <alignment horizontal="right"/>
    </xf>
    <xf numFmtId="0" fontId="23" fillId="0" borderId="1" xfId="0" applyFont="1" applyBorder="1"/>
    <xf numFmtId="49" fontId="23" fillId="17" borderId="1" xfId="1" applyNumberFormat="1" applyFont="1" applyFill="1" applyBorder="1"/>
    <xf numFmtId="2" fontId="4" fillId="22" borderId="1" xfId="0" applyNumberFormat="1" applyFont="1" applyFill="1" applyBorder="1"/>
    <xf numFmtId="0" fontId="3" fillId="0" borderId="0" xfId="0" applyFont="1" applyFill="1"/>
    <xf numFmtId="0" fontId="15" fillId="0" borderId="0" xfId="0" applyFont="1" applyFill="1"/>
    <xf numFmtId="0" fontId="5" fillId="0" borderId="0" xfId="0" applyFont="1" applyFill="1"/>
    <xf numFmtId="2" fontId="5" fillId="0" borderId="0" xfId="0" applyNumberFormat="1" applyFont="1" applyFill="1"/>
    <xf numFmtId="0" fontId="4" fillId="0" borderId="0" xfId="0" applyFont="1" applyFill="1"/>
    <xf numFmtId="2" fontId="3" fillId="0" borderId="0" xfId="0" applyNumberFormat="1" applyFont="1" applyFill="1"/>
    <xf numFmtId="2" fontId="0" fillId="0" borderId="0" xfId="0" applyNumberFormat="1" applyFont="1" applyFill="1"/>
    <xf numFmtId="1" fontId="4" fillId="11" borderId="1" xfId="0" applyNumberFormat="1" applyFont="1" applyFill="1" applyBorder="1"/>
    <xf numFmtId="1" fontId="6" fillId="15" borderId="1" xfId="0" applyNumberFormat="1" applyFont="1" applyFill="1" applyBorder="1"/>
    <xf numFmtId="1" fontId="6" fillId="11" borderId="1" xfId="0" applyNumberFormat="1" applyFont="1" applyFill="1" applyBorder="1"/>
    <xf numFmtId="1" fontId="13" fillId="9" borderId="1" xfId="1" applyNumberFormat="1" applyFont="1" applyFill="1" applyBorder="1"/>
    <xf numFmtId="1" fontId="17" fillId="2" borderId="5" xfId="0" applyNumberFormat="1" applyFont="1" applyFill="1" applyBorder="1"/>
    <xf numFmtId="1" fontId="9" fillId="5" borderId="1" xfId="0" applyNumberFormat="1" applyFont="1" applyFill="1" applyBorder="1"/>
    <xf numFmtId="1" fontId="8" fillId="6" borderId="1" xfId="1" applyNumberFormat="1" applyFont="1" applyFill="1" applyBorder="1"/>
    <xf numFmtId="1" fontId="28" fillId="20" borderId="1" xfId="1" applyNumberFormat="1" applyFont="1" applyFill="1" applyBorder="1"/>
    <xf numFmtId="0" fontId="8" fillId="2" borderId="6" xfId="0" applyFont="1" applyFill="1" applyBorder="1" applyAlignment="1">
      <alignment horizontal="center" wrapText="1"/>
    </xf>
    <xf numFmtId="0" fontId="8" fillId="2" borderId="5" xfId="0" applyFont="1" applyFill="1" applyBorder="1" applyAlignment="1">
      <alignment horizontal="center" vertical="center"/>
    </xf>
    <xf numFmtId="0" fontId="8" fillId="2" borderId="5" xfId="0" applyFont="1" applyFill="1" applyBorder="1" applyAlignment="1">
      <alignment horizontal="center" wrapText="1"/>
    </xf>
    <xf numFmtId="0" fontId="5" fillId="0" borderId="0" xfId="0" applyFont="1" applyAlignment="1">
      <alignment horizontal="right"/>
    </xf>
    <xf numFmtId="0" fontId="8" fillId="2" borderId="5" xfId="1" applyFont="1" applyFill="1" applyBorder="1" applyAlignment="1">
      <alignment horizontal="right"/>
    </xf>
    <xf numFmtId="0" fontId="10" fillId="6" borderId="1" xfId="1" applyFont="1" applyFill="1" applyBorder="1" applyAlignment="1">
      <alignment horizontal="right"/>
    </xf>
    <xf numFmtId="0" fontId="23" fillId="0" borderId="9" xfId="1" applyFont="1" applyBorder="1" applyAlignment="1">
      <alignment horizontal="right"/>
    </xf>
    <xf numFmtId="0" fontId="11" fillId="0" borderId="9" xfId="1" applyFont="1" applyBorder="1" applyAlignment="1">
      <alignment horizontal="right"/>
    </xf>
    <xf numFmtId="0" fontId="12" fillId="9" borderId="9" xfId="1" applyFont="1" applyFill="1" applyBorder="1" applyAlignment="1">
      <alignment horizontal="right"/>
    </xf>
    <xf numFmtId="0" fontId="4" fillId="0" borderId="0" xfId="0" applyFont="1" applyBorder="1" applyAlignment="1">
      <alignment horizontal="right"/>
    </xf>
    <xf numFmtId="0" fontId="4" fillId="0" borderId="0" xfId="0" applyFont="1" applyAlignment="1">
      <alignment horizontal="right"/>
    </xf>
    <xf numFmtId="49" fontId="8" fillId="6" borderId="9" xfId="1" applyNumberFormat="1" applyFont="1" applyFill="1" applyBorder="1" applyAlignment="1">
      <alignment horizontal="right"/>
    </xf>
    <xf numFmtId="49" fontId="12" fillId="9" borderId="9" xfId="1" applyNumberFormat="1" applyFont="1" applyFill="1" applyBorder="1" applyAlignment="1">
      <alignment horizontal="right"/>
    </xf>
    <xf numFmtId="49" fontId="26" fillId="19" borderId="9" xfId="1" applyNumberFormat="1" applyFont="1" applyFill="1" applyBorder="1" applyAlignment="1">
      <alignment horizontal="right"/>
    </xf>
    <xf numFmtId="49" fontId="27" fillId="20" borderId="9" xfId="1" applyNumberFormat="1" applyFont="1" applyFill="1" applyBorder="1" applyAlignment="1">
      <alignment horizontal="right"/>
    </xf>
    <xf numFmtId="0" fontId="11" fillId="8" borderId="1" xfId="1" applyFont="1" applyFill="1" applyBorder="1" applyAlignment="1">
      <alignment horizontal="right"/>
    </xf>
    <xf numFmtId="0" fontId="19" fillId="0" borderId="0" xfId="0" applyFont="1" applyAlignment="1">
      <alignment horizontal="right"/>
    </xf>
    <xf numFmtId="0" fontId="3" fillId="0" borderId="0" xfId="0" applyFont="1" applyAlignment="1">
      <alignment horizontal="right"/>
    </xf>
    <xf numFmtId="0" fontId="8" fillId="2" borderId="18" xfId="0" applyFont="1" applyFill="1" applyBorder="1" applyAlignment="1">
      <alignment horizontal="center" wrapText="1"/>
    </xf>
    <xf numFmtId="2" fontId="17" fillId="2" borderId="19" xfId="0" applyNumberFormat="1" applyFont="1" applyFill="1" applyBorder="1"/>
    <xf numFmtId="0" fontId="29" fillId="0" borderId="0" xfId="0" applyFont="1" applyAlignment="1">
      <alignment horizontal="center"/>
    </xf>
    <xf numFmtId="0" fontId="8" fillId="12" borderId="14" xfId="1" applyFont="1" applyFill="1" applyBorder="1" applyAlignment="1">
      <alignment horizontal="left"/>
    </xf>
    <xf numFmtId="0" fontId="8" fillId="12" borderId="16" xfId="1" applyFont="1" applyFill="1" applyBorder="1" applyAlignment="1">
      <alignment horizontal="left"/>
    </xf>
    <xf numFmtId="0" fontId="8" fillId="12" borderId="15" xfId="1" applyFont="1" applyFill="1" applyBorder="1" applyAlignment="1">
      <alignment horizontal="left"/>
    </xf>
    <xf numFmtId="0" fontId="18" fillId="10" borderId="2" xfId="1" applyFont="1" applyFill="1" applyBorder="1"/>
    <xf numFmtId="0" fontId="18" fillId="10" borderId="3" xfId="1" applyFont="1" applyFill="1" applyBorder="1"/>
    <xf numFmtId="0" fontId="18" fillId="10" borderId="4" xfId="1" applyFont="1" applyFill="1" applyBorder="1"/>
    <xf numFmtId="0" fontId="8" fillId="14" borderId="14" xfId="1" applyFont="1" applyFill="1" applyBorder="1" applyAlignment="1">
      <alignment horizontal="center"/>
    </xf>
    <xf numFmtId="0" fontId="8" fillId="14" borderId="16" xfId="1" applyFont="1" applyFill="1" applyBorder="1" applyAlignment="1">
      <alignment horizontal="center"/>
    </xf>
    <xf numFmtId="0" fontId="8" fillId="14" borderId="15" xfId="1" applyFont="1" applyFill="1" applyBorder="1" applyAlignment="1">
      <alignment horizontal="center"/>
    </xf>
    <xf numFmtId="0" fontId="6" fillId="0" borderId="13"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4" fillId="0" borderId="0" xfId="0" applyFont="1" applyAlignment="1">
      <alignment horizontal="center"/>
    </xf>
    <xf numFmtId="0" fontId="17" fillId="2" borderId="7" xfId="0" applyFont="1" applyFill="1" applyBorder="1" applyAlignment="1">
      <alignment horizontal="left"/>
    </xf>
    <xf numFmtId="0" fontId="17" fillId="2" borderId="5" xfId="0" applyFont="1" applyFill="1"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cellXfs>
  <cellStyles count="2">
    <cellStyle name="Excel Built-in Normal" xfId="1" xr:uid="{00000000-0005-0000-0000-000000000000}"/>
    <cellStyle name="Normálna"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xdr:rowOff>
    </xdr:from>
    <xdr:to>
      <xdr:col>2</xdr:col>
      <xdr:colOff>0</xdr:colOff>
      <xdr:row>2</xdr:row>
      <xdr:rowOff>142875</xdr:rowOff>
    </xdr:to>
    <xdr:pic>
      <xdr:nvPicPr>
        <xdr:cNvPr id="2" name="Obrázok 1" descr="Lenda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6096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8"/>
  <sheetViews>
    <sheetView tabSelected="1" zoomScale="90" zoomScaleNormal="90" workbookViewId="0">
      <pane ySplit="6" topLeftCell="A7" activePane="bottomLeft" state="frozen"/>
      <selection pane="bottomLeft" activeCell="G143" sqref="G143"/>
    </sheetView>
  </sheetViews>
  <sheetFormatPr defaultColWidth="9.140625" defaultRowHeight="15" x14ac:dyDescent="0.25"/>
  <cols>
    <col min="1" max="1" width="9.140625" style="2"/>
    <col min="2" max="2" width="9.5703125" style="2" customWidth="1"/>
    <col min="3" max="3" width="13" style="111" customWidth="1"/>
    <col min="4" max="4" width="40.85546875" style="2" bestFit="1" customWidth="1"/>
    <col min="5" max="5" width="14.7109375" style="2" customWidth="1"/>
    <col min="6" max="6" width="10.7109375" style="2" bestFit="1" customWidth="1"/>
    <col min="7" max="7" width="10.7109375" style="2" customWidth="1"/>
    <col min="8" max="8" width="11" style="2" bestFit="1" customWidth="1"/>
    <col min="9" max="9" width="14.42578125" style="79" customWidth="1"/>
    <col min="10" max="10" width="10.42578125" style="2" bestFit="1" customWidth="1"/>
    <col min="11" max="16384" width="9.140625" style="2"/>
  </cols>
  <sheetData>
    <row r="1" spans="1:10" ht="25.5" x14ac:dyDescent="0.35">
      <c r="A1" s="1"/>
      <c r="B1" s="114" t="s">
        <v>151</v>
      </c>
      <c r="C1" s="114"/>
      <c r="D1" s="114"/>
      <c r="E1" s="114"/>
      <c r="F1" s="114"/>
      <c r="G1" s="114"/>
      <c r="H1" s="114"/>
      <c r="I1" s="114"/>
      <c r="J1" s="114"/>
    </row>
    <row r="2" spans="1:10" x14ac:dyDescent="0.25">
      <c r="A2" s="3"/>
      <c r="B2" s="127" t="s">
        <v>0</v>
      </c>
      <c r="C2" s="127"/>
      <c r="D2" s="127"/>
      <c r="E2" s="127"/>
      <c r="F2" s="127"/>
      <c r="G2" s="127"/>
      <c r="H2" s="127"/>
    </row>
    <row r="3" spans="1:10" x14ac:dyDescent="0.25">
      <c r="A3" s="4"/>
      <c r="B3" s="4"/>
      <c r="C3" s="97"/>
      <c r="D3" s="5"/>
      <c r="E3" s="4"/>
      <c r="F3" s="4"/>
      <c r="G3" s="4"/>
      <c r="H3" s="4"/>
    </row>
    <row r="4" spans="1:10" ht="6" customHeight="1" x14ac:dyDescent="0.25">
      <c r="A4" s="4"/>
      <c r="B4" s="4"/>
      <c r="C4" s="97"/>
      <c r="D4" s="5"/>
      <c r="E4" s="4"/>
      <c r="F4" s="4"/>
      <c r="G4" s="4"/>
      <c r="H4" s="4"/>
    </row>
    <row r="5" spans="1:10" ht="15.75" thickBot="1" x14ac:dyDescent="0.3">
      <c r="A5" s="6"/>
      <c r="B5" s="6" t="s">
        <v>1</v>
      </c>
      <c r="C5" s="97"/>
      <c r="D5" s="5"/>
      <c r="E5" s="130" t="s">
        <v>15</v>
      </c>
      <c r="F5" s="131"/>
      <c r="G5" s="131"/>
      <c r="H5" s="132"/>
    </row>
    <row r="6" spans="1:10" ht="33.75" customHeight="1" thickBot="1" x14ac:dyDescent="0.3">
      <c r="A6" s="7" t="s">
        <v>18</v>
      </c>
      <c r="B6" s="7" t="s">
        <v>108</v>
      </c>
      <c r="C6" s="98" t="s">
        <v>20</v>
      </c>
      <c r="D6" s="8" t="s">
        <v>2</v>
      </c>
      <c r="E6" s="95" t="s">
        <v>144</v>
      </c>
      <c r="F6" s="96" t="s">
        <v>150</v>
      </c>
      <c r="G6" s="112" t="s">
        <v>152</v>
      </c>
      <c r="H6" s="94" t="s">
        <v>99</v>
      </c>
    </row>
    <row r="7" spans="1:10" x14ac:dyDescent="0.25">
      <c r="A7" s="121" t="s">
        <v>51</v>
      </c>
      <c r="B7" s="122"/>
      <c r="C7" s="122"/>
      <c r="D7" s="123"/>
      <c r="E7" s="9"/>
      <c r="F7" s="9"/>
      <c r="G7" s="9"/>
      <c r="H7" s="9"/>
    </row>
    <row r="8" spans="1:10" x14ac:dyDescent="0.25">
      <c r="A8" s="10"/>
      <c r="B8" s="10" t="s">
        <v>3</v>
      </c>
      <c r="C8" s="99"/>
      <c r="D8" s="11" t="s">
        <v>79</v>
      </c>
      <c r="E8" s="11"/>
      <c r="F8" s="12"/>
      <c r="G8" s="12"/>
      <c r="H8" s="12"/>
    </row>
    <row r="9" spans="1:10" x14ac:dyDescent="0.25">
      <c r="A9" s="55">
        <v>41</v>
      </c>
      <c r="B9" s="55"/>
      <c r="C9" s="56">
        <v>312007</v>
      </c>
      <c r="D9" s="13" t="s">
        <v>136</v>
      </c>
      <c r="E9" s="15">
        <f>ROUND(E86,0)</f>
        <v>150604</v>
      </c>
      <c r="F9" s="15">
        <v>4205.03</v>
      </c>
      <c r="G9" s="15">
        <v>-14700</v>
      </c>
      <c r="H9" s="15">
        <f>E9+F9+G9</f>
        <v>140109.03</v>
      </c>
    </row>
    <row r="10" spans="1:10" x14ac:dyDescent="0.25">
      <c r="A10" s="55">
        <v>41</v>
      </c>
      <c r="B10" s="55"/>
      <c r="C10" s="56">
        <v>312007</v>
      </c>
      <c r="D10" s="13" t="s">
        <v>137</v>
      </c>
      <c r="E10" s="15">
        <f>ROUND(E105-E103-E19,0)</f>
        <v>134381</v>
      </c>
      <c r="F10" s="15">
        <v>6588</v>
      </c>
      <c r="G10" s="15"/>
      <c r="H10" s="15">
        <f t="shared" ref="H10:H15" si="0">E10+F10+G10</f>
        <v>140969</v>
      </c>
    </row>
    <row r="11" spans="1:10" x14ac:dyDescent="0.25">
      <c r="A11" s="55">
        <v>41</v>
      </c>
      <c r="B11" s="55"/>
      <c r="C11" s="56">
        <v>312007</v>
      </c>
      <c r="D11" s="13" t="s">
        <v>92</v>
      </c>
      <c r="E11" s="15">
        <v>15000</v>
      </c>
      <c r="F11" s="15"/>
      <c r="G11" s="15">
        <v>-10000</v>
      </c>
      <c r="H11" s="15">
        <f t="shared" si="0"/>
        <v>5000</v>
      </c>
    </row>
    <row r="12" spans="1:10" x14ac:dyDescent="0.25">
      <c r="A12" s="55">
        <v>41</v>
      </c>
      <c r="B12" s="55"/>
      <c r="C12" s="56">
        <v>312007</v>
      </c>
      <c r="D12" s="13" t="s">
        <v>96</v>
      </c>
      <c r="E12" s="15">
        <f>ROUND(SUM(E107:E118),0)</f>
        <v>150384</v>
      </c>
      <c r="F12" s="15"/>
      <c r="G12" s="15"/>
      <c r="H12" s="15">
        <f t="shared" si="0"/>
        <v>150384</v>
      </c>
    </row>
    <row r="13" spans="1:10" x14ac:dyDescent="0.25">
      <c r="A13" s="55">
        <v>41</v>
      </c>
      <c r="B13" s="55"/>
      <c r="C13" s="100">
        <v>322005</v>
      </c>
      <c r="D13" s="55" t="s">
        <v>138</v>
      </c>
      <c r="E13" s="50">
        <v>105000</v>
      </c>
      <c r="F13" s="50"/>
      <c r="G13" s="50">
        <v>-20000</v>
      </c>
      <c r="H13" s="50">
        <f t="shared" si="0"/>
        <v>85000</v>
      </c>
    </row>
    <row r="14" spans="1:10" x14ac:dyDescent="0.25">
      <c r="A14" s="55">
        <v>41</v>
      </c>
      <c r="B14" s="55"/>
      <c r="C14" s="100">
        <v>322005</v>
      </c>
      <c r="D14" s="55" t="s">
        <v>139</v>
      </c>
      <c r="E14" s="50"/>
      <c r="F14" s="50"/>
      <c r="G14" s="50"/>
      <c r="H14" s="50">
        <f t="shared" si="0"/>
        <v>0</v>
      </c>
      <c r="I14" s="84"/>
    </row>
    <row r="15" spans="1:10" x14ac:dyDescent="0.25">
      <c r="A15" s="16">
        <v>41</v>
      </c>
      <c r="B15" s="55"/>
      <c r="C15" s="101">
        <v>453</v>
      </c>
      <c r="D15" s="22" t="s">
        <v>100</v>
      </c>
      <c r="E15" s="78">
        <v>0</v>
      </c>
      <c r="F15" s="78">
        <v>32368.33</v>
      </c>
      <c r="G15" s="78"/>
      <c r="H15" s="78">
        <f t="shared" si="0"/>
        <v>32368.33</v>
      </c>
    </row>
    <row r="16" spans="1:10" x14ac:dyDescent="0.25">
      <c r="A16" s="17" t="s">
        <v>46</v>
      </c>
      <c r="B16" s="53"/>
      <c r="C16" s="102"/>
      <c r="D16" s="18" t="s">
        <v>79</v>
      </c>
      <c r="E16" s="19">
        <f>SUM(E8:E15)</f>
        <v>555369</v>
      </c>
      <c r="F16" s="19">
        <f>SUM(F8:F15)</f>
        <v>43161.36</v>
      </c>
      <c r="G16" s="19">
        <f>SUM(G8:G15)</f>
        <v>-44700</v>
      </c>
      <c r="H16" s="19">
        <f>SUM(H8:H15)</f>
        <v>553830.36</v>
      </c>
    </row>
    <row r="17" spans="1:9" x14ac:dyDescent="0.25">
      <c r="A17" s="10"/>
      <c r="B17" s="10" t="s">
        <v>3</v>
      </c>
      <c r="C17" s="99"/>
      <c r="D17" s="11" t="s">
        <v>80</v>
      </c>
      <c r="E17" s="11"/>
      <c r="F17" s="11"/>
      <c r="G17" s="11"/>
      <c r="H17" s="11"/>
    </row>
    <row r="18" spans="1:9" x14ac:dyDescent="0.25">
      <c r="A18" s="55">
        <v>71</v>
      </c>
      <c r="B18" s="55"/>
      <c r="C18" s="56" t="s">
        <v>105</v>
      </c>
      <c r="D18" s="13" t="s">
        <v>82</v>
      </c>
      <c r="E18" s="86">
        <v>0</v>
      </c>
      <c r="F18" s="15">
        <v>0</v>
      </c>
      <c r="G18" s="15"/>
      <c r="H18" s="15">
        <f t="shared" ref="H18:H19" si="1">E18+F18+G18</f>
        <v>0</v>
      </c>
    </row>
    <row r="19" spans="1:9" x14ac:dyDescent="0.25">
      <c r="A19" s="55">
        <v>71</v>
      </c>
      <c r="B19" s="55"/>
      <c r="C19" s="56" t="s">
        <v>106</v>
      </c>
      <c r="D19" s="13" t="s">
        <v>81</v>
      </c>
      <c r="E19" s="86">
        <v>6700</v>
      </c>
      <c r="F19" s="15">
        <v>0</v>
      </c>
      <c r="G19" s="15">
        <v>20300</v>
      </c>
      <c r="H19" s="15">
        <f t="shared" si="1"/>
        <v>27000</v>
      </c>
    </row>
    <row r="20" spans="1:9" x14ac:dyDescent="0.25">
      <c r="A20" s="17" t="s">
        <v>46</v>
      </c>
      <c r="B20" s="53"/>
      <c r="C20" s="102"/>
      <c r="D20" s="18" t="s">
        <v>80</v>
      </c>
      <c r="E20" s="20">
        <f>SUM(E18:E19)</f>
        <v>6700</v>
      </c>
      <c r="F20" s="20">
        <f t="shared" ref="F20:H20" si="2">SUM(F18:F19)</f>
        <v>0</v>
      </c>
      <c r="G20" s="20">
        <f t="shared" ref="G20" si="3">SUM(G18:G19)</f>
        <v>20300</v>
      </c>
      <c r="H20" s="20">
        <f t="shared" si="2"/>
        <v>27000</v>
      </c>
    </row>
    <row r="21" spans="1:9" x14ac:dyDescent="0.25">
      <c r="A21" s="115" t="s">
        <v>58</v>
      </c>
      <c r="B21" s="116"/>
      <c r="C21" s="116"/>
      <c r="D21" s="117"/>
      <c r="E21" s="21">
        <f t="shared" ref="E21:H21" si="4">E20+E16</f>
        <v>562069</v>
      </c>
      <c r="F21" s="21">
        <f>F20+F16</f>
        <v>43161.36</v>
      </c>
      <c r="G21" s="21">
        <f>G20+G16</f>
        <v>-24400</v>
      </c>
      <c r="H21" s="21">
        <f t="shared" si="4"/>
        <v>580830.36</v>
      </c>
    </row>
    <row r="22" spans="1:9" x14ac:dyDescent="0.25">
      <c r="A22" s="121" t="s">
        <v>61</v>
      </c>
      <c r="B22" s="122"/>
      <c r="C22" s="122"/>
      <c r="D22" s="123"/>
      <c r="E22" s="9"/>
      <c r="F22" s="9"/>
      <c r="G22" s="9"/>
      <c r="H22" s="9"/>
    </row>
    <row r="23" spans="1:9" x14ac:dyDescent="0.25">
      <c r="A23" s="10"/>
      <c r="B23" s="10" t="s">
        <v>3</v>
      </c>
      <c r="C23" s="99"/>
      <c r="D23" s="11" t="s">
        <v>83</v>
      </c>
      <c r="E23" s="11"/>
      <c r="F23" s="11"/>
      <c r="G23" s="11"/>
      <c r="H23" s="11"/>
    </row>
    <row r="24" spans="1:9" x14ac:dyDescent="0.25">
      <c r="A24" s="56" t="s">
        <v>107</v>
      </c>
      <c r="B24" s="55"/>
      <c r="C24" s="56">
        <v>322005</v>
      </c>
      <c r="D24" s="13" t="s">
        <v>84</v>
      </c>
      <c r="E24" s="87">
        <f>ROUND(E170,0)</f>
        <v>144207</v>
      </c>
      <c r="F24" s="50">
        <v>7197.22</v>
      </c>
      <c r="G24" s="50">
        <v>-19000</v>
      </c>
      <c r="H24" s="50">
        <f t="shared" ref="H24:H25" si="5">E24+F24+G24</f>
        <v>132404.22</v>
      </c>
      <c r="I24" s="84"/>
    </row>
    <row r="25" spans="1:9" x14ac:dyDescent="0.25">
      <c r="A25" s="55">
        <v>71</v>
      </c>
      <c r="B25" s="55"/>
      <c r="C25" s="56">
        <v>242</v>
      </c>
      <c r="D25" s="13" t="s">
        <v>85</v>
      </c>
      <c r="E25" s="88">
        <v>0</v>
      </c>
      <c r="F25" s="24">
        <v>0</v>
      </c>
      <c r="G25" s="24"/>
      <c r="H25" s="15">
        <f t="shared" si="5"/>
        <v>0</v>
      </c>
    </row>
    <row r="26" spans="1:9" x14ac:dyDescent="0.25">
      <c r="A26" s="17" t="s">
        <v>46</v>
      </c>
      <c r="B26" s="53"/>
      <c r="C26" s="102"/>
      <c r="D26" s="18" t="s">
        <v>79</v>
      </c>
      <c r="E26" s="19">
        <f>SUM(E24:E25)</f>
        <v>144207</v>
      </c>
      <c r="F26" s="19">
        <f>SUM(F24:F25)</f>
        <v>7197.22</v>
      </c>
      <c r="G26" s="19">
        <f>SUM(G24:G25)</f>
        <v>-19000</v>
      </c>
      <c r="H26" s="19">
        <f>SUM(H24:H25)</f>
        <v>132404.22</v>
      </c>
    </row>
    <row r="27" spans="1:9" x14ac:dyDescent="0.25">
      <c r="A27" s="10"/>
      <c r="B27" s="10" t="s">
        <v>3</v>
      </c>
      <c r="C27" s="99"/>
      <c r="D27" s="11" t="s">
        <v>80</v>
      </c>
      <c r="E27" s="11"/>
      <c r="F27" s="11"/>
      <c r="G27" s="11"/>
      <c r="H27" s="11"/>
    </row>
    <row r="28" spans="1:9" s="23" customFormat="1" ht="12.75" x14ac:dyDescent="0.2">
      <c r="A28" s="57" t="s">
        <v>109</v>
      </c>
      <c r="B28" s="58"/>
      <c r="C28" s="59">
        <v>453</v>
      </c>
      <c r="D28" s="22" t="s">
        <v>100</v>
      </c>
      <c r="E28" s="78">
        <v>7275</v>
      </c>
      <c r="F28" s="78">
        <v>10994.34</v>
      </c>
      <c r="G28" s="78"/>
      <c r="H28" s="78">
        <f t="shared" ref="H28:H37" si="6">E28+F28+G28</f>
        <v>18269.34</v>
      </c>
      <c r="I28" s="80"/>
    </row>
    <row r="29" spans="1:9" s="23" customFormat="1" ht="12.75" x14ac:dyDescent="0.2">
      <c r="A29" s="58">
        <v>71</v>
      </c>
      <c r="B29" s="58"/>
      <c r="C29" s="59" t="s">
        <v>106</v>
      </c>
      <c r="D29" s="22" t="s">
        <v>73</v>
      </c>
      <c r="E29" s="15">
        <v>2500</v>
      </c>
      <c r="F29" s="15"/>
      <c r="G29" s="15"/>
      <c r="H29" s="15">
        <f t="shared" si="6"/>
        <v>2500</v>
      </c>
      <c r="I29" s="80"/>
    </row>
    <row r="30" spans="1:9" x14ac:dyDescent="0.25">
      <c r="A30" s="58">
        <v>71</v>
      </c>
      <c r="B30" s="60"/>
      <c r="C30" s="59" t="s">
        <v>106</v>
      </c>
      <c r="D30" s="14" t="s">
        <v>97</v>
      </c>
      <c r="E30" s="15">
        <v>120</v>
      </c>
      <c r="F30" s="15"/>
      <c r="G30" s="15"/>
      <c r="H30" s="15">
        <f t="shared" si="6"/>
        <v>120</v>
      </c>
    </row>
    <row r="31" spans="1:9" s="4" customFormat="1" x14ac:dyDescent="0.25">
      <c r="A31" s="58">
        <v>71</v>
      </c>
      <c r="B31" s="58"/>
      <c r="C31" s="59" t="s">
        <v>106</v>
      </c>
      <c r="D31" s="26" t="s">
        <v>62</v>
      </c>
      <c r="E31" s="15">
        <v>1800</v>
      </c>
      <c r="F31" s="24"/>
      <c r="G31" s="24"/>
      <c r="H31" s="15">
        <f t="shared" si="6"/>
        <v>1800</v>
      </c>
      <c r="I31" s="81"/>
    </row>
    <row r="32" spans="1:9" s="4" customFormat="1" x14ac:dyDescent="0.25">
      <c r="A32" s="58">
        <v>71</v>
      </c>
      <c r="B32" s="58"/>
      <c r="C32" s="59" t="s">
        <v>106</v>
      </c>
      <c r="D32" s="26" t="s">
        <v>86</v>
      </c>
      <c r="E32" s="15">
        <v>54360</v>
      </c>
      <c r="F32" s="24"/>
      <c r="G32" s="24"/>
      <c r="H32" s="15">
        <f t="shared" si="6"/>
        <v>54360</v>
      </c>
      <c r="I32" s="81"/>
    </row>
    <row r="33" spans="1:10" s="4" customFormat="1" x14ac:dyDescent="0.25">
      <c r="A33" s="58">
        <v>71</v>
      </c>
      <c r="B33" s="58"/>
      <c r="C33" s="59" t="s">
        <v>106</v>
      </c>
      <c r="D33" s="26" t="s">
        <v>87</v>
      </c>
      <c r="E33" s="15">
        <v>3600</v>
      </c>
      <c r="F33" s="24"/>
      <c r="G33" s="24"/>
      <c r="H33" s="15">
        <f t="shared" si="6"/>
        <v>3600</v>
      </c>
      <c r="I33" s="81"/>
    </row>
    <row r="34" spans="1:10" s="4" customFormat="1" x14ac:dyDescent="0.25">
      <c r="A34" s="58">
        <v>71</v>
      </c>
      <c r="B34" s="58"/>
      <c r="C34" s="59" t="s">
        <v>106</v>
      </c>
      <c r="D34" s="26" t="s">
        <v>88</v>
      </c>
      <c r="E34" s="15">
        <v>240</v>
      </c>
      <c r="F34" s="24"/>
      <c r="G34" s="24"/>
      <c r="H34" s="15">
        <f t="shared" si="6"/>
        <v>240</v>
      </c>
      <c r="I34" s="81"/>
    </row>
    <row r="35" spans="1:10" s="4" customFormat="1" x14ac:dyDescent="0.25">
      <c r="A35" s="58">
        <v>71</v>
      </c>
      <c r="B35" s="58"/>
      <c r="C35" s="59" t="s">
        <v>106</v>
      </c>
      <c r="D35" s="26" t="s">
        <v>89</v>
      </c>
      <c r="E35" s="15">
        <v>60</v>
      </c>
      <c r="F35" s="24"/>
      <c r="G35" s="24"/>
      <c r="H35" s="15">
        <f t="shared" si="6"/>
        <v>60</v>
      </c>
      <c r="I35" s="82"/>
    </row>
    <row r="36" spans="1:10" s="27" customFormat="1" ht="12.75" x14ac:dyDescent="0.2">
      <c r="A36" s="58">
        <v>71</v>
      </c>
      <c r="B36" s="55"/>
      <c r="C36" s="59" t="s">
        <v>106</v>
      </c>
      <c r="D36" s="13" t="s">
        <v>90</v>
      </c>
      <c r="E36" s="15">
        <v>86325</v>
      </c>
      <c r="F36" s="49"/>
      <c r="G36" s="49"/>
      <c r="H36" s="15">
        <f t="shared" si="6"/>
        <v>86325</v>
      </c>
      <c r="I36" s="83"/>
    </row>
    <row r="37" spans="1:10" x14ac:dyDescent="0.25">
      <c r="A37" s="58">
        <v>71</v>
      </c>
      <c r="B37" s="55"/>
      <c r="C37" s="56" t="s">
        <v>110</v>
      </c>
      <c r="D37" s="13" t="s">
        <v>91</v>
      </c>
      <c r="E37" s="15">
        <v>4000</v>
      </c>
      <c r="F37" s="24"/>
      <c r="G37" s="24"/>
      <c r="H37" s="15">
        <f t="shared" si="6"/>
        <v>4000</v>
      </c>
      <c r="I37" s="84"/>
    </row>
    <row r="38" spans="1:10" x14ac:dyDescent="0.25">
      <c r="A38" s="17" t="s">
        <v>46</v>
      </c>
      <c r="B38" s="53"/>
      <c r="C38" s="102"/>
      <c r="D38" s="18" t="s">
        <v>79</v>
      </c>
      <c r="E38" s="19">
        <f>SUM(E28:E37)</f>
        <v>160280</v>
      </c>
      <c r="F38" s="19">
        <f t="shared" ref="F38:H38" si="7">SUM(F28:F37)</f>
        <v>10994.34</v>
      </c>
      <c r="G38" s="19">
        <f t="shared" ref="G38" si="8">SUM(G28:G37)</f>
        <v>0</v>
      </c>
      <c r="H38" s="19">
        <f t="shared" si="7"/>
        <v>171274.34</v>
      </c>
    </row>
    <row r="39" spans="1:10" ht="15.75" thickBot="1" x14ac:dyDescent="0.3">
      <c r="A39" s="115" t="s">
        <v>76</v>
      </c>
      <c r="B39" s="116"/>
      <c r="C39" s="116"/>
      <c r="D39" s="117"/>
      <c r="E39" s="21">
        <f t="shared" ref="E39:H39" si="9">SUM(E38,E26)</f>
        <v>304487</v>
      </c>
      <c r="F39" s="21">
        <f t="shared" si="9"/>
        <v>18191.560000000001</v>
      </c>
      <c r="G39" s="21">
        <f t="shared" ref="G39" si="10">SUM(G38,G26)</f>
        <v>-19000</v>
      </c>
      <c r="H39" s="21">
        <f t="shared" si="9"/>
        <v>303678.56</v>
      </c>
    </row>
    <row r="40" spans="1:10" ht="16.5" thickBot="1" x14ac:dyDescent="0.3">
      <c r="A40" s="28"/>
      <c r="B40" s="128" t="s">
        <v>4</v>
      </c>
      <c r="C40" s="129"/>
      <c r="D40" s="129"/>
      <c r="E40" s="90">
        <f>E39+E21</f>
        <v>866556</v>
      </c>
      <c r="F40" s="29">
        <f>F39+F21</f>
        <v>61352.92</v>
      </c>
      <c r="G40" s="29">
        <f>G39+G21</f>
        <v>-43400</v>
      </c>
      <c r="H40" s="29">
        <f>H39+H21</f>
        <v>884508.91999999993</v>
      </c>
    </row>
    <row r="41" spans="1:10" x14ac:dyDescent="0.25">
      <c r="A41" s="30"/>
      <c r="B41" s="30"/>
      <c r="C41" s="103"/>
      <c r="D41" s="30"/>
      <c r="E41" s="30"/>
      <c r="F41" s="30"/>
      <c r="G41" s="30"/>
      <c r="H41" s="30"/>
    </row>
    <row r="42" spans="1:10" ht="8.25" customHeight="1" x14ac:dyDescent="0.25">
      <c r="A42" s="27"/>
      <c r="B42" s="27"/>
      <c r="C42" s="104"/>
      <c r="D42" s="27"/>
      <c r="E42" s="27"/>
      <c r="F42" s="27"/>
      <c r="G42" s="27"/>
      <c r="H42" s="27"/>
    </row>
    <row r="43" spans="1:10" ht="15.75" thickBot="1" x14ac:dyDescent="0.3">
      <c r="A43" s="6"/>
      <c r="B43" s="6" t="s">
        <v>5</v>
      </c>
      <c r="C43" s="97"/>
      <c r="D43" s="5"/>
      <c r="E43" s="124" t="s">
        <v>15</v>
      </c>
      <c r="F43" s="125"/>
      <c r="G43" s="125"/>
      <c r="H43" s="126"/>
    </row>
    <row r="44" spans="1:10" ht="27" thickBot="1" x14ac:dyDescent="0.3">
      <c r="A44" s="7" t="s">
        <v>18</v>
      </c>
      <c r="B44" s="7" t="s">
        <v>108</v>
      </c>
      <c r="C44" s="98" t="s">
        <v>20</v>
      </c>
      <c r="D44" s="31" t="s">
        <v>2</v>
      </c>
      <c r="E44" s="95" t="s">
        <v>144</v>
      </c>
      <c r="F44" s="96" t="s">
        <v>150</v>
      </c>
      <c r="G44" s="112" t="s">
        <v>152</v>
      </c>
      <c r="H44" s="94" t="s">
        <v>99</v>
      </c>
    </row>
    <row r="45" spans="1:10" x14ac:dyDescent="0.25">
      <c r="A45" s="121" t="s">
        <v>51</v>
      </c>
      <c r="B45" s="122"/>
      <c r="C45" s="122"/>
      <c r="D45" s="123"/>
      <c r="E45" s="9"/>
      <c r="F45" s="9"/>
      <c r="G45" s="9"/>
      <c r="H45" s="9"/>
    </row>
    <row r="46" spans="1:10" x14ac:dyDescent="0.25">
      <c r="A46" s="61" t="s">
        <v>19</v>
      </c>
      <c r="B46" s="61" t="s">
        <v>111</v>
      </c>
      <c r="C46" s="56" t="s">
        <v>112</v>
      </c>
      <c r="D46" s="13" t="s">
        <v>21</v>
      </c>
      <c r="E46" s="88">
        <v>59600</v>
      </c>
      <c r="F46" s="24"/>
      <c r="G46" s="24"/>
      <c r="H46" s="15">
        <f t="shared" ref="H46:H60" si="11">E46+F46+G46</f>
        <v>59600</v>
      </c>
      <c r="J46" s="47"/>
    </row>
    <row r="47" spans="1:10" x14ac:dyDescent="0.25">
      <c r="A47" s="61" t="s">
        <v>19</v>
      </c>
      <c r="B47" s="61" t="s">
        <v>111</v>
      </c>
      <c r="C47" s="56">
        <v>620</v>
      </c>
      <c r="D47" s="13" t="s">
        <v>23</v>
      </c>
      <c r="E47" s="88">
        <f>ROUND((0.3495*E46)+(0.02*E46)-(2000*0.3495),0)</f>
        <v>21323</v>
      </c>
      <c r="F47" s="24"/>
      <c r="G47" s="24"/>
      <c r="H47" s="15">
        <f t="shared" si="11"/>
        <v>21323</v>
      </c>
    </row>
    <row r="48" spans="1:10" x14ac:dyDescent="0.25">
      <c r="A48" s="61" t="s">
        <v>19</v>
      </c>
      <c r="B48" s="61" t="s">
        <v>111</v>
      </c>
      <c r="C48" s="56">
        <v>640</v>
      </c>
      <c r="D48" s="13" t="s">
        <v>103</v>
      </c>
      <c r="E48" s="88">
        <v>600</v>
      </c>
      <c r="F48" s="24">
        <v>3200</v>
      </c>
      <c r="G48" s="24"/>
      <c r="H48" s="15">
        <f t="shared" si="11"/>
        <v>3800</v>
      </c>
    </row>
    <row r="49" spans="1:9" x14ac:dyDescent="0.25">
      <c r="A49" s="61" t="s">
        <v>19</v>
      </c>
      <c r="B49" s="61" t="s">
        <v>111</v>
      </c>
      <c r="C49" s="56" t="s">
        <v>113</v>
      </c>
      <c r="D49" s="13" t="s">
        <v>10</v>
      </c>
      <c r="E49" s="88">
        <v>600</v>
      </c>
      <c r="F49" s="24"/>
      <c r="G49" s="24">
        <v>600</v>
      </c>
      <c r="H49" s="15">
        <f t="shared" si="11"/>
        <v>1200</v>
      </c>
    </row>
    <row r="50" spans="1:9" x14ac:dyDescent="0.25">
      <c r="A50" s="61" t="s">
        <v>19</v>
      </c>
      <c r="B50" s="61" t="s">
        <v>111</v>
      </c>
      <c r="C50" s="56" t="s">
        <v>114</v>
      </c>
      <c r="D50" s="13" t="s">
        <v>26</v>
      </c>
      <c r="E50" s="88">
        <v>75</v>
      </c>
      <c r="F50" s="24"/>
      <c r="G50" s="24"/>
      <c r="H50" s="15">
        <f t="shared" si="11"/>
        <v>75</v>
      </c>
    </row>
    <row r="51" spans="1:9" x14ac:dyDescent="0.25">
      <c r="A51" s="61" t="s">
        <v>19</v>
      </c>
      <c r="B51" s="61" t="s">
        <v>111</v>
      </c>
      <c r="C51" s="56" t="s">
        <v>115</v>
      </c>
      <c r="D51" s="13" t="s">
        <v>24</v>
      </c>
      <c r="E51" s="88">
        <v>800</v>
      </c>
      <c r="F51" s="24"/>
      <c r="G51" s="24"/>
      <c r="H51" s="15">
        <f t="shared" si="11"/>
        <v>800</v>
      </c>
    </row>
    <row r="52" spans="1:9" x14ac:dyDescent="0.25">
      <c r="A52" s="61" t="s">
        <v>19</v>
      </c>
      <c r="B52" s="61" t="s">
        <v>111</v>
      </c>
      <c r="C52" s="56" t="s">
        <v>116</v>
      </c>
      <c r="D52" s="13" t="s">
        <v>94</v>
      </c>
      <c r="E52" s="88">
        <v>3000</v>
      </c>
      <c r="F52" s="24"/>
      <c r="G52" s="24"/>
      <c r="H52" s="15">
        <f t="shared" si="11"/>
        <v>3000</v>
      </c>
    </row>
    <row r="53" spans="1:9" x14ac:dyDescent="0.25">
      <c r="A53" s="61" t="s">
        <v>19</v>
      </c>
      <c r="B53" s="61" t="s">
        <v>111</v>
      </c>
      <c r="C53" s="56">
        <v>637014</v>
      </c>
      <c r="D53" s="13" t="s">
        <v>12</v>
      </c>
      <c r="E53" s="88">
        <v>3000</v>
      </c>
      <c r="F53" s="24"/>
      <c r="G53" s="24"/>
      <c r="H53" s="15">
        <f t="shared" si="11"/>
        <v>3000</v>
      </c>
    </row>
    <row r="54" spans="1:9" x14ac:dyDescent="0.25">
      <c r="A54" s="61" t="s">
        <v>19</v>
      </c>
      <c r="B54" s="61" t="s">
        <v>111</v>
      </c>
      <c r="C54" s="56">
        <v>637016</v>
      </c>
      <c r="D54" s="13" t="s">
        <v>25</v>
      </c>
      <c r="E54" s="88">
        <f>ROUND(0.011*E46,0)</f>
        <v>656</v>
      </c>
      <c r="F54" s="24"/>
      <c r="G54" s="24"/>
      <c r="H54" s="15">
        <f t="shared" si="11"/>
        <v>656</v>
      </c>
    </row>
    <row r="55" spans="1:9" x14ac:dyDescent="0.25">
      <c r="A55" s="61" t="s">
        <v>19</v>
      </c>
      <c r="B55" s="61" t="s">
        <v>111</v>
      </c>
      <c r="C55" s="56" t="s">
        <v>117</v>
      </c>
      <c r="D55" s="13" t="s">
        <v>102</v>
      </c>
      <c r="E55" s="88">
        <v>4000</v>
      </c>
      <c r="F55" s="24"/>
      <c r="G55" s="24"/>
      <c r="H55" s="15">
        <f t="shared" si="11"/>
        <v>4000</v>
      </c>
    </row>
    <row r="56" spans="1:9" x14ac:dyDescent="0.25">
      <c r="A56" s="61" t="s">
        <v>19</v>
      </c>
      <c r="B56" s="61" t="s">
        <v>111</v>
      </c>
      <c r="C56" s="56">
        <v>630</v>
      </c>
      <c r="D56" s="13" t="s">
        <v>27</v>
      </c>
      <c r="E56" s="88">
        <v>3100</v>
      </c>
      <c r="F56" s="24"/>
      <c r="G56" s="24">
        <v>-600</v>
      </c>
      <c r="H56" s="15">
        <f t="shared" si="11"/>
        <v>2500</v>
      </c>
    </row>
    <row r="57" spans="1:9" x14ac:dyDescent="0.25">
      <c r="A57" s="33"/>
      <c r="B57" s="54"/>
      <c r="C57" s="105"/>
      <c r="D57" s="34" t="s">
        <v>6</v>
      </c>
      <c r="E57" s="91"/>
      <c r="F57" s="36"/>
      <c r="G57" s="36"/>
      <c r="H57" s="36"/>
    </row>
    <row r="58" spans="1:9" x14ac:dyDescent="0.25">
      <c r="A58" s="61" t="s">
        <v>19</v>
      </c>
      <c r="B58" s="61" t="s">
        <v>118</v>
      </c>
      <c r="C58" s="56">
        <v>630</v>
      </c>
      <c r="D58" s="37" t="s">
        <v>34</v>
      </c>
      <c r="E58" s="88">
        <v>0</v>
      </c>
      <c r="F58" s="24"/>
      <c r="G58" s="24"/>
      <c r="H58" s="15">
        <f t="shared" si="11"/>
        <v>0</v>
      </c>
    </row>
    <row r="59" spans="1:9" x14ac:dyDescent="0.25">
      <c r="A59" s="61" t="s">
        <v>19</v>
      </c>
      <c r="B59" s="61" t="s">
        <v>118</v>
      </c>
      <c r="C59" s="56">
        <v>630</v>
      </c>
      <c r="D59" s="38" t="s">
        <v>29</v>
      </c>
      <c r="E59" s="88">
        <v>0</v>
      </c>
      <c r="F59" s="24"/>
      <c r="G59" s="24"/>
      <c r="H59" s="15">
        <f t="shared" si="11"/>
        <v>0</v>
      </c>
    </row>
    <row r="60" spans="1:9" x14ac:dyDescent="0.25">
      <c r="A60" s="61" t="s">
        <v>19</v>
      </c>
      <c r="B60" s="61" t="s">
        <v>118</v>
      </c>
      <c r="C60" s="56">
        <v>630</v>
      </c>
      <c r="D60" s="38" t="s">
        <v>35</v>
      </c>
      <c r="E60" s="88">
        <v>0</v>
      </c>
      <c r="F60" s="24"/>
      <c r="G60" s="24"/>
      <c r="H60" s="15">
        <f t="shared" si="11"/>
        <v>0</v>
      </c>
    </row>
    <row r="61" spans="1:9" x14ac:dyDescent="0.25">
      <c r="A61" s="53" t="s">
        <v>46</v>
      </c>
      <c r="B61" s="53"/>
      <c r="C61" s="102"/>
      <c r="D61" s="18" t="s">
        <v>22</v>
      </c>
      <c r="E61" s="89">
        <f t="shared" ref="E61:H61" si="12">SUM(E58:E60)</f>
        <v>0</v>
      </c>
      <c r="F61" s="19">
        <f t="shared" si="12"/>
        <v>0</v>
      </c>
      <c r="G61" s="19">
        <f t="shared" si="12"/>
        <v>0</v>
      </c>
      <c r="H61" s="19">
        <f t="shared" si="12"/>
        <v>0</v>
      </c>
    </row>
    <row r="62" spans="1:9" x14ac:dyDescent="0.25">
      <c r="A62" s="33"/>
      <c r="B62" s="54"/>
      <c r="C62" s="105"/>
      <c r="D62" s="34" t="s">
        <v>7</v>
      </c>
      <c r="E62" s="91"/>
      <c r="F62" s="36"/>
      <c r="G62" s="36"/>
      <c r="H62" s="36"/>
    </row>
    <row r="63" spans="1:9" s="39" customFormat="1" x14ac:dyDescent="0.25">
      <c r="A63" s="61" t="s">
        <v>19</v>
      </c>
      <c r="B63" s="61" t="s">
        <v>119</v>
      </c>
      <c r="C63" s="56">
        <v>630</v>
      </c>
      <c r="D63" s="13" t="s">
        <v>30</v>
      </c>
      <c r="E63" s="88">
        <v>0</v>
      </c>
      <c r="F63" s="24"/>
      <c r="G63" s="24"/>
      <c r="H63" s="15">
        <f t="shared" ref="H63:H66" si="13">E63+F63+G63</f>
        <v>0</v>
      </c>
      <c r="I63" s="79"/>
    </row>
    <row r="64" spans="1:9" x14ac:dyDescent="0.25">
      <c r="A64" s="61" t="s">
        <v>19</v>
      </c>
      <c r="B64" s="61" t="s">
        <v>119</v>
      </c>
      <c r="C64" s="56">
        <v>630</v>
      </c>
      <c r="D64" s="13" t="s">
        <v>31</v>
      </c>
      <c r="E64" s="88">
        <v>0</v>
      </c>
      <c r="F64" s="24"/>
      <c r="G64" s="24"/>
      <c r="H64" s="15">
        <f t="shared" si="13"/>
        <v>0</v>
      </c>
    </row>
    <row r="65" spans="1:9" x14ac:dyDescent="0.25">
      <c r="A65" s="61" t="s">
        <v>19</v>
      </c>
      <c r="B65" s="61" t="s">
        <v>119</v>
      </c>
      <c r="C65" s="56">
        <v>630</v>
      </c>
      <c r="D65" s="13" t="s">
        <v>32</v>
      </c>
      <c r="E65" s="88">
        <v>1500</v>
      </c>
      <c r="F65" s="24"/>
      <c r="G65" s="24">
        <v>-1000</v>
      </c>
      <c r="H65" s="15">
        <f t="shared" si="13"/>
        <v>500</v>
      </c>
    </row>
    <row r="66" spans="1:9" x14ac:dyDescent="0.25">
      <c r="A66" s="61" t="s">
        <v>19</v>
      </c>
      <c r="B66" s="61" t="s">
        <v>119</v>
      </c>
      <c r="C66" s="56">
        <v>630</v>
      </c>
      <c r="D66" s="13" t="s">
        <v>33</v>
      </c>
      <c r="E66" s="88">
        <v>0</v>
      </c>
      <c r="F66" s="24"/>
      <c r="G66" s="24"/>
      <c r="H66" s="15">
        <f t="shared" si="13"/>
        <v>0</v>
      </c>
    </row>
    <row r="67" spans="1:9" x14ac:dyDescent="0.25">
      <c r="A67" s="53" t="s">
        <v>46</v>
      </c>
      <c r="B67" s="53"/>
      <c r="C67" s="106"/>
      <c r="D67" s="18" t="s">
        <v>7</v>
      </c>
      <c r="E67" s="20">
        <f>SUM(E63:E66)</f>
        <v>1500</v>
      </c>
      <c r="F67" s="20">
        <f t="shared" ref="F67:H67" si="14">SUM(F63:F66)</f>
        <v>0</v>
      </c>
      <c r="G67" s="20">
        <f t="shared" si="14"/>
        <v>-1000</v>
      </c>
      <c r="H67" s="20">
        <f t="shared" si="14"/>
        <v>500</v>
      </c>
    </row>
    <row r="68" spans="1:9" x14ac:dyDescent="0.25">
      <c r="A68" s="33"/>
      <c r="B68" s="54"/>
      <c r="C68" s="105"/>
      <c r="D68" s="34" t="s">
        <v>9</v>
      </c>
      <c r="E68" s="91"/>
      <c r="F68" s="36"/>
      <c r="G68" s="36"/>
      <c r="H68" s="36"/>
    </row>
    <row r="69" spans="1:9" s="39" customFormat="1" x14ac:dyDescent="0.25">
      <c r="A69" s="61" t="s">
        <v>19</v>
      </c>
      <c r="B69" s="62" t="s">
        <v>111</v>
      </c>
      <c r="C69" s="56">
        <v>630</v>
      </c>
      <c r="D69" s="40" t="s">
        <v>36</v>
      </c>
      <c r="E69" s="88">
        <v>28000</v>
      </c>
      <c r="F69" s="24"/>
      <c r="G69" s="24">
        <v>-11000</v>
      </c>
      <c r="H69" s="15">
        <f t="shared" ref="H69:H73" si="15">E69+F69+G69</f>
        <v>17000</v>
      </c>
      <c r="I69" s="79"/>
    </row>
    <row r="70" spans="1:9" s="39" customFormat="1" x14ac:dyDescent="0.25">
      <c r="A70" s="61" t="s">
        <v>19</v>
      </c>
      <c r="B70" s="62" t="s">
        <v>111</v>
      </c>
      <c r="C70" s="56">
        <v>630</v>
      </c>
      <c r="D70" s="40" t="s">
        <v>104</v>
      </c>
      <c r="E70" s="88">
        <v>0</v>
      </c>
      <c r="F70" s="24">
        <v>1005.03</v>
      </c>
      <c r="G70" s="24">
        <v>2000</v>
      </c>
      <c r="H70" s="15">
        <f t="shared" si="15"/>
        <v>3005.0299999999997</v>
      </c>
      <c r="I70" s="79"/>
    </row>
    <row r="71" spans="1:9" s="27" customFormat="1" ht="12.75" x14ac:dyDescent="0.2">
      <c r="A71" s="61" t="s">
        <v>19</v>
      </c>
      <c r="B71" s="62" t="s">
        <v>111</v>
      </c>
      <c r="C71" s="56">
        <v>630</v>
      </c>
      <c r="D71" s="40" t="s">
        <v>37</v>
      </c>
      <c r="E71" s="86">
        <v>7000</v>
      </c>
      <c r="F71" s="15"/>
      <c r="G71" s="15">
        <v>-4700</v>
      </c>
      <c r="H71" s="15">
        <f t="shared" si="15"/>
        <v>2300</v>
      </c>
      <c r="I71" s="83"/>
    </row>
    <row r="72" spans="1:9" s="27" customFormat="1" ht="12.75" x14ac:dyDescent="0.2">
      <c r="A72" s="61" t="s">
        <v>19</v>
      </c>
      <c r="B72" s="62" t="s">
        <v>111</v>
      </c>
      <c r="C72" s="56">
        <v>630</v>
      </c>
      <c r="D72" s="40" t="s">
        <v>38</v>
      </c>
      <c r="E72" s="86">
        <v>50</v>
      </c>
      <c r="F72" s="15"/>
      <c r="G72" s="15"/>
      <c r="H72" s="15">
        <f t="shared" si="15"/>
        <v>50</v>
      </c>
      <c r="I72" s="83"/>
    </row>
    <row r="73" spans="1:9" s="27" customFormat="1" ht="12.75" x14ac:dyDescent="0.2">
      <c r="A73" s="61" t="s">
        <v>19</v>
      </c>
      <c r="B73" s="62" t="s">
        <v>111</v>
      </c>
      <c r="C73" s="56">
        <v>630</v>
      </c>
      <c r="D73" s="40" t="s">
        <v>39</v>
      </c>
      <c r="E73" s="86">
        <v>0</v>
      </c>
      <c r="F73" s="15"/>
      <c r="G73" s="15"/>
      <c r="H73" s="15">
        <f t="shared" si="15"/>
        <v>0</v>
      </c>
      <c r="I73" s="83"/>
    </row>
    <row r="74" spans="1:9" x14ac:dyDescent="0.25">
      <c r="A74" s="17" t="s">
        <v>46</v>
      </c>
      <c r="B74" s="53"/>
      <c r="C74" s="106"/>
      <c r="D74" s="18" t="s">
        <v>9</v>
      </c>
      <c r="E74" s="19">
        <f t="shared" ref="E74:G74" si="16">SUM(E69:E73)</f>
        <v>35050</v>
      </c>
      <c r="F74" s="19">
        <f t="shared" si="16"/>
        <v>1005.03</v>
      </c>
      <c r="G74" s="19">
        <f t="shared" si="16"/>
        <v>-13700</v>
      </c>
      <c r="H74" s="19">
        <f>SUM(H69:H73)</f>
        <v>22355.03</v>
      </c>
    </row>
    <row r="75" spans="1:9" x14ac:dyDescent="0.25">
      <c r="A75" s="33"/>
      <c r="B75" s="54"/>
      <c r="C75" s="105"/>
      <c r="D75" s="34" t="s">
        <v>11</v>
      </c>
      <c r="E75" s="91"/>
      <c r="F75" s="36"/>
      <c r="G75" s="36"/>
      <c r="H75" s="36"/>
    </row>
    <row r="76" spans="1:9" s="39" customFormat="1" x14ac:dyDescent="0.25">
      <c r="A76" s="61" t="s">
        <v>19</v>
      </c>
      <c r="B76" s="62" t="s">
        <v>120</v>
      </c>
      <c r="C76" s="56">
        <v>717</v>
      </c>
      <c r="D76" s="13" t="s">
        <v>40</v>
      </c>
      <c r="E76" s="87">
        <v>0</v>
      </c>
      <c r="F76" s="50"/>
      <c r="G76" s="50"/>
      <c r="H76" s="50">
        <f t="shared" ref="H76:H80" si="17">E76+F76+G76</f>
        <v>0</v>
      </c>
      <c r="I76" s="79"/>
    </row>
    <row r="77" spans="1:9" s="39" customFormat="1" x14ac:dyDescent="0.25">
      <c r="A77" s="61" t="s">
        <v>19</v>
      </c>
      <c r="B77" s="61" t="s">
        <v>120</v>
      </c>
      <c r="C77" s="56">
        <v>630</v>
      </c>
      <c r="D77" s="13" t="s">
        <v>41</v>
      </c>
      <c r="E77" s="88">
        <v>5100</v>
      </c>
      <c r="F77" s="24"/>
      <c r="G77" s="24"/>
      <c r="H77" s="15">
        <f t="shared" si="17"/>
        <v>5100</v>
      </c>
      <c r="I77" s="79"/>
    </row>
    <row r="78" spans="1:9" s="39" customFormat="1" x14ac:dyDescent="0.25">
      <c r="A78" s="61" t="s">
        <v>19</v>
      </c>
      <c r="B78" s="62" t="s">
        <v>121</v>
      </c>
      <c r="C78" s="56">
        <v>717</v>
      </c>
      <c r="D78" s="13" t="s">
        <v>42</v>
      </c>
      <c r="E78" s="87">
        <v>0</v>
      </c>
      <c r="F78" s="50"/>
      <c r="G78" s="50"/>
      <c r="H78" s="50">
        <f t="shared" si="17"/>
        <v>0</v>
      </c>
      <c r="I78" s="79"/>
    </row>
    <row r="79" spans="1:9" s="39" customFormat="1" x14ac:dyDescent="0.25">
      <c r="A79" s="61" t="s">
        <v>19</v>
      </c>
      <c r="B79" s="61" t="s">
        <v>121</v>
      </c>
      <c r="C79" s="56">
        <v>630</v>
      </c>
      <c r="D79" s="13" t="s">
        <v>43</v>
      </c>
      <c r="E79" s="88">
        <v>500</v>
      </c>
      <c r="F79" s="24"/>
      <c r="G79" s="24"/>
      <c r="H79" s="15">
        <f t="shared" si="17"/>
        <v>500</v>
      </c>
      <c r="I79" s="79"/>
    </row>
    <row r="80" spans="1:9" s="39" customFormat="1" x14ac:dyDescent="0.25">
      <c r="A80" s="61" t="s">
        <v>19</v>
      </c>
      <c r="B80" s="62" t="s">
        <v>122</v>
      </c>
      <c r="C80" s="56">
        <v>630</v>
      </c>
      <c r="D80" s="13" t="s">
        <v>44</v>
      </c>
      <c r="E80" s="88">
        <v>1000</v>
      </c>
      <c r="F80" s="24"/>
      <c r="G80" s="24"/>
      <c r="H80" s="15">
        <f t="shared" si="17"/>
        <v>1000</v>
      </c>
      <c r="I80" s="79"/>
    </row>
    <row r="81" spans="1:10" x14ac:dyDescent="0.25">
      <c r="A81" s="53" t="s">
        <v>46</v>
      </c>
      <c r="B81" s="53"/>
      <c r="C81" s="106"/>
      <c r="D81" s="18" t="s">
        <v>11</v>
      </c>
      <c r="E81" s="89">
        <f>SUM(E76:E80)</f>
        <v>6600</v>
      </c>
      <c r="F81" s="19">
        <f t="shared" ref="F81:H81" si="18">SUM(F76:F80)</f>
        <v>0</v>
      </c>
      <c r="G81" s="19">
        <f t="shared" si="18"/>
        <v>0</v>
      </c>
      <c r="H81" s="19">
        <f t="shared" si="18"/>
        <v>6600</v>
      </c>
    </row>
    <row r="82" spans="1:10" x14ac:dyDescent="0.25">
      <c r="A82" s="33"/>
      <c r="B82" s="54"/>
      <c r="C82" s="105"/>
      <c r="D82" s="34" t="s">
        <v>13</v>
      </c>
      <c r="E82" s="91"/>
      <c r="F82" s="36"/>
      <c r="G82" s="36"/>
      <c r="H82" s="36"/>
    </row>
    <row r="83" spans="1:10" s="39" customFormat="1" x14ac:dyDescent="0.25">
      <c r="A83" s="61" t="s">
        <v>19</v>
      </c>
      <c r="B83" s="62" t="s">
        <v>122</v>
      </c>
      <c r="C83" s="56">
        <v>630</v>
      </c>
      <c r="D83" s="13" t="s">
        <v>45</v>
      </c>
      <c r="E83" s="88">
        <v>200</v>
      </c>
      <c r="F83" s="24"/>
      <c r="G83" s="24"/>
      <c r="H83" s="15">
        <f t="shared" ref="H83:H84" si="19">E83+F83+G83</f>
        <v>200</v>
      </c>
      <c r="I83" s="79"/>
    </row>
    <row r="84" spans="1:10" s="39" customFormat="1" x14ac:dyDescent="0.25">
      <c r="A84" s="61" t="s">
        <v>19</v>
      </c>
      <c r="B84" s="61" t="s">
        <v>111</v>
      </c>
      <c r="C84" s="56">
        <v>630</v>
      </c>
      <c r="D84" s="13" t="s">
        <v>143</v>
      </c>
      <c r="E84" s="88">
        <v>10500</v>
      </c>
      <c r="F84" s="24"/>
      <c r="G84" s="24"/>
      <c r="H84" s="15">
        <f t="shared" si="19"/>
        <v>10500</v>
      </c>
      <c r="I84" s="79"/>
    </row>
    <row r="85" spans="1:10" x14ac:dyDescent="0.25">
      <c r="A85" s="41"/>
      <c r="B85" s="53"/>
      <c r="C85" s="106"/>
      <c r="D85" s="18" t="s">
        <v>13</v>
      </c>
      <c r="E85" s="89">
        <f>SUM(E83:E84)</f>
        <v>10700</v>
      </c>
      <c r="F85" s="19">
        <f>SUM(F83:F84)</f>
        <v>0</v>
      </c>
      <c r="G85" s="19">
        <f>SUM(G83:G84)</f>
        <v>0</v>
      </c>
      <c r="H85" s="19">
        <f>SUM(H83:H84)</f>
        <v>10700</v>
      </c>
    </row>
    <row r="86" spans="1:10" x14ac:dyDescent="0.25">
      <c r="A86" s="33"/>
      <c r="B86" s="54" t="s">
        <v>75</v>
      </c>
      <c r="C86" s="105"/>
      <c r="D86" s="34"/>
      <c r="E86" s="35">
        <f t="shared" ref="E86:F86" si="20">SUM(E85,E81,E74,E67,E61,E46:E56)</f>
        <v>150604</v>
      </c>
      <c r="F86" s="35">
        <f t="shared" si="20"/>
        <v>4205.03</v>
      </c>
      <c r="G86" s="35">
        <f t="shared" ref="G86" si="21">SUM(G85,G81,G74,G67,G61,G46:G56)</f>
        <v>-14700</v>
      </c>
      <c r="H86" s="35">
        <f>SUM(H85,H81,H74,H67,H61,H46:H56)</f>
        <v>140109.03</v>
      </c>
    </row>
    <row r="87" spans="1:10" x14ac:dyDescent="0.25">
      <c r="A87" s="33"/>
      <c r="B87" s="54"/>
      <c r="C87" s="105"/>
      <c r="D87" s="34" t="s">
        <v>8</v>
      </c>
      <c r="E87" s="36"/>
      <c r="F87" s="36"/>
      <c r="G87" s="36"/>
      <c r="H87" s="36"/>
    </row>
    <row r="88" spans="1:10" x14ac:dyDescent="0.25">
      <c r="A88" s="61" t="s">
        <v>109</v>
      </c>
      <c r="B88" s="61" t="s">
        <v>118</v>
      </c>
      <c r="C88" s="56" t="s">
        <v>112</v>
      </c>
      <c r="D88" s="13" t="s">
        <v>21</v>
      </c>
      <c r="E88" s="88">
        <v>52150</v>
      </c>
      <c r="F88" s="24"/>
      <c r="G88" s="24"/>
      <c r="H88" s="15">
        <f t="shared" ref="H88:H104" si="22">E88+F88+G88</f>
        <v>52150</v>
      </c>
      <c r="J88" s="47"/>
    </row>
    <row r="89" spans="1:10" x14ac:dyDescent="0.25">
      <c r="A89" s="61" t="s">
        <v>109</v>
      </c>
      <c r="B89" s="61" t="s">
        <v>118</v>
      </c>
      <c r="C89" s="56">
        <v>620</v>
      </c>
      <c r="D89" s="13" t="s">
        <v>23</v>
      </c>
      <c r="E89" s="88">
        <f>ROUND((0.3495*E88)+(0.02*E88)-(1750*0.3495),0)</f>
        <v>18658</v>
      </c>
      <c r="F89" s="24"/>
      <c r="G89" s="24"/>
      <c r="H89" s="15">
        <f t="shared" si="22"/>
        <v>18658</v>
      </c>
    </row>
    <row r="90" spans="1:10" x14ac:dyDescent="0.25">
      <c r="A90" s="61" t="s">
        <v>109</v>
      </c>
      <c r="B90" s="61" t="s">
        <v>118</v>
      </c>
      <c r="C90" s="56">
        <v>640</v>
      </c>
      <c r="D90" s="13" t="s">
        <v>101</v>
      </c>
      <c r="E90" s="88">
        <v>350</v>
      </c>
      <c r="F90" s="24"/>
      <c r="G90" s="24"/>
      <c r="H90" s="15">
        <f t="shared" si="22"/>
        <v>350</v>
      </c>
    </row>
    <row r="91" spans="1:10" x14ac:dyDescent="0.25">
      <c r="A91" s="61" t="s">
        <v>19</v>
      </c>
      <c r="B91" s="61" t="s">
        <v>118</v>
      </c>
      <c r="C91" s="56" t="s">
        <v>113</v>
      </c>
      <c r="D91" s="13" t="s">
        <v>10</v>
      </c>
      <c r="E91" s="88">
        <v>0</v>
      </c>
      <c r="F91" s="24"/>
      <c r="G91" s="24"/>
      <c r="H91" s="15">
        <f t="shared" si="22"/>
        <v>0</v>
      </c>
    </row>
    <row r="92" spans="1:10" x14ac:dyDescent="0.25">
      <c r="A92" s="61" t="s">
        <v>19</v>
      </c>
      <c r="B92" s="61" t="s">
        <v>118</v>
      </c>
      <c r="C92" s="56" t="s">
        <v>114</v>
      </c>
      <c r="D92" s="13" t="s">
        <v>26</v>
      </c>
      <c r="E92" s="88">
        <v>75</v>
      </c>
      <c r="F92" s="24"/>
      <c r="G92" s="24"/>
      <c r="H92" s="15">
        <f t="shared" si="22"/>
        <v>75</v>
      </c>
    </row>
    <row r="93" spans="1:10" x14ac:dyDescent="0.25">
      <c r="A93" s="61" t="s">
        <v>19</v>
      </c>
      <c r="B93" s="61" t="s">
        <v>118</v>
      </c>
      <c r="C93" s="56" t="s">
        <v>115</v>
      </c>
      <c r="D93" s="13" t="s">
        <v>24</v>
      </c>
      <c r="E93" s="88">
        <v>875</v>
      </c>
      <c r="F93" s="24"/>
      <c r="G93" s="24"/>
      <c r="H93" s="15">
        <f t="shared" si="22"/>
        <v>875</v>
      </c>
    </row>
    <row r="94" spans="1:10" x14ac:dyDescent="0.25">
      <c r="A94" s="61" t="s">
        <v>19</v>
      </c>
      <c r="B94" s="61" t="s">
        <v>118</v>
      </c>
      <c r="C94" s="63" t="s">
        <v>123</v>
      </c>
      <c r="D94" s="13" t="s">
        <v>93</v>
      </c>
      <c r="E94" s="88">
        <v>4000</v>
      </c>
      <c r="F94" s="24"/>
      <c r="G94" s="24"/>
      <c r="H94" s="15">
        <f t="shared" si="22"/>
        <v>4000</v>
      </c>
    </row>
    <row r="95" spans="1:10" x14ac:dyDescent="0.25">
      <c r="A95" s="61" t="s">
        <v>109</v>
      </c>
      <c r="B95" s="61" t="s">
        <v>118</v>
      </c>
      <c r="C95" s="56">
        <v>637014</v>
      </c>
      <c r="D95" s="13" t="s">
        <v>12</v>
      </c>
      <c r="E95" s="88">
        <v>2600</v>
      </c>
      <c r="F95" s="24"/>
      <c r="G95" s="24"/>
      <c r="H95" s="15">
        <f t="shared" si="22"/>
        <v>2600</v>
      </c>
    </row>
    <row r="96" spans="1:10" x14ac:dyDescent="0.25">
      <c r="A96" s="61" t="s">
        <v>109</v>
      </c>
      <c r="B96" s="61" t="s">
        <v>118</v>
      </c>
      <c r="C96" s="56">
        <v>637016</v>
      </c>
      <c r="D96" s="13" t="s">
        <v>25</v>
      </c>
      <c r="E96" s="88">
        <v>573</v>
      </c>
      <c r="F96" s="24"/>
      <c r="G96" s="24"/>
      <c r="H96" s="15">
        <f t="shared" si="22"/>
        <v>573</v>
      </c>
    </row>
    <row r="97" spans="1:10" x14ac:dyDescent="0.25">
      <c r="A97" s="61" t="s">
        <v>19</v>
      </c>
      <c r="B97" s="61" t="s">
        <v>118</v>
      </c>
      <c r="C97" s="56">
        <v>630</v>
      </c>
      <c r="D97" s="13" t="s">
        <v>52</v>
      </c>
      <c r="E97" s="88">
        <v>5000</v>
      </c>
      <c r="F97" s="24">
        <v>6588</v>
      </c>
      <c r="G97" s="24">
        <v>2800</v>
      </c>
      <c r="H97" s="15">
        <f t="shared" si="22"/>
        <v>14388</v>
      </c>
    </row>
    <row r="98" spans="1:10" x14ac:dyDescent="0.25">
      <c r="A98" s="61" t="s">
        <v>124</v>
      </c>
      <c r="B98" s="61" t="s">
        <v>118</v>
      </c>
      <c r="C98" s="56">
        <v>630</v>
      </c>
      <c r="D98" s="13" t="s">
        <v>53</v>
      </c>
      <c r="E98" s="88">
        <v>2000</v>
      </c>
      <c r="F98" s="24"/>
      <c r="G98" s="24">
        <v>10000</v>
      </c>
      <c r="H98" s="15">
        <f t="shared" si="22"/>
        <v>12000</v>
      </c>
    </row>
    <row r="99" spans="1:10" x14ac:dyDescent="0.25">
      <c r="A99" s="61" t="s">
        <v>124</v>
      </c>
      <c r="B99" s="61" t="s">
        <v>118</v>
      </c>
      <c r="C99" s="56">
        <v>630</v>
      </c>
      <c r="D99" s="13" t="s">
        <v>54</v>
      </c>
      <c r="E99" s="88">
        <v>750</v>
      </c>
      <c r="F99" s="24"/>
      <c r="G99" s="24">
        <v>3400</v>
      </c>
      <c r="H99" s="15">
        <f t="shared" si="22"/>
        <v>4150</v>
      </c>
    </row>
    <row r="100" spans="1:10" x14ac:dyDescent="0.25">
      <c r="A100" s="61" t="s">
        <v>124</v>
      </c>
      <c r="B100" s="61" t="s">
        <v>118</v>
      </c>
      <c r="C100" s="56">
        <v>630</v>
      </c>
      <c r="D100" s="13" t="s">
        <v>55</v>
      </c>
      <c r="E100" s="88">
        <v>500</v>
      </c>
      <c r="F100" s="24"/>
      <c r="G100" s="24">
        <v>3500</v>
      </c>
      <c r="H100" s="15">
        <f t="shared" si="22"/>
        <v>4000</v>
      </c>
    </row>
    <row r="101" spans="1:10" x14ac:dyDescent="0.25">
      <c r="A101" s="61" t="s">
        <v>124</v>
      </c>
      <c r="B101" s="61" t="s">
        <v>118</v>
      </c>
      <c r="C101" s="56">
        <v>630</v>
      </c>
      <c r="D101" s="13" t="s">
        <v>135</v>
      </c>
      <c r="E101" s="88">
        <v>750</v>
      </c>
      <c r="F101" s="24"/>
      <c r="G101" s="24">
        <v>3400</v>
      </c>
      <c r="H101" s="15">
        <f t="shared" si="22"/>
        <v>4150</v>
      </c>
    </row>
    <row r="102" spans="1:10" x14ac:dyDescent="0.25">
      <c r="A102" s="61" t="s">
        <v>19</v>
      </c>
      <c r="B102" s="61" t="s">
        <v>118</v>
      </c>
      <c r="C102" s="56">
        <v>630</v>
      </c>
      <c r="D102" s="13" t="s">
        <v>56</v>
      </c>
      <c r="E102" s="88">
        <v>0</v>
      </c>
      <c r="F102" s="24"/>
      <c r="G102" s="24"/>
      <c r="H102" s="15">
        <f t="shared" si="22"/>
        <v>0</v>
      </c>
    </row>
    <row r="103" spans="1:10" x14ac:dyDescent="0.25">
      <c r="A103" s="61" t="s">
        <v>19</v>
      </c>
      <c r="B103" s="61" t="s">
        <v>118</v>
      </c>
      <c r="C103" s="56">
        <v>630</v>
      </c>
      <c r="D103" s="13" t="s">
        <v>59</v>
      </c>
      <c r="E103" s="88">
        <v>15000</v>
      </c>
      <c r="F103" s="24"/>
      <c r="G103" s="24">
        <v>-10000</v>
      </c>
      <c r="H103" s="15">
        <f t="shared" si="22"/>
        <v>5000</v>
      </c>
    </row>
    <row r="104" spans="1:10" x14ac:dyDescent="0.25">
      <c r="A104" s="61" t="s">
        <v>19</v>
      </c>
      <c r="B104" s="61" t="s">
        <v>118</v>
      </c>
      <c r="C104" s="56">
        <v>630</v>
      </c>
      <c r="D104" s="13" t="s">
        <v>57</v>
      </c>
      <c r="E104" s="88">
        <f>(750*29*1.2)+(750*26)+(600*12)</f>
        <v>52800</v>
      </c>
      <c r="F104" s="24"/>
      <c r="G104" s="24">
        <v>-2800</v>
      </c>
      <c r="H104" s="15">
        <f t="shared" si="22"/>
        <v>50000</v>
      </c>
    </row>
    <row r="105" spans="1:10" x14ac:dyDescent="0.25">
      <c r="A105" s="33"/>
      <c r="B105" s="54" t="s">
        <v>75</v>
      </c>
      <c r="C105" s="105"/>
      <c r="D105" s="34" t="s">
        <v>8</v>
      </c>
      <c r="E105" s="35">
        <f>SUM(E88:E104)</f>
        <v>156081</v>
      </c>
      <c r="F105" s="35">
        <f t="shared" ref="F105:G105" si="23">SUM(F88:F104)</f>
        <v>6588</v>
      </c>
      <c r="G105" s="35">
        <f t="shared" si="23"/>
        <v>10300</v>
      </c>
      <c r="H105" s="35">
        <f t="shared" ref="H105" si="24">SUM(H88:H104)</f>
        <v>172969</v>
      </c>
    </row>
    <row r="106" spans="1:10" x14ac:dyDescent="0.25">
      <c r="A106" s="33"/>
      <c r="B106" s="54"/>
      <c r="C106" s="105"/>
      <c r="D106" s="34" t="s">
        <v>47</v>
      </c>
      <c r="E106" s="91"/>
      <c r="F106" s="36"/>
      <c r="G106" s="36"/>
      <c r="H106" s="36"/>
    </row>
    <row r="107" spans="1:10" x14ac:dyDescent="0.25">
      <c r="A107" s="61" t="s">
        <v>19</v>
      </c>
      <c r="B107" s="61" t="s">
        <v>111</v>
      </c>
      <c r="C107" s="56" t="s">
        <v>112</v>
      </c>
      <c r="D107" s="13" t="s">
        <v>21</v>
      </c>
      <c r="E107" s="88">
        <v>44700</v>
      </c>
      <c r="F107" s="24"/>
      <c r="G107" s="24"/>
      <c r="H107" s="15">
        <f t="shared" ref="H107:H124" si="25">E107+F107+G107</f>
        <v>44700</v>
      </c>
      <c r="J107" s="47"/>
    </row>
    <row r="108" spans="1:10" x14ac:dyDescent="0.25">
      <c r="A108" s="61" t="s">
        <v>19</v>
      </c>
      <c r="B108" s="61" t="s">
        <v>111</v>
      </c>
      <c r="C108" s="56">
        <v>620</v>
      </c>
      <c r="D108" s="13" t="s">
        <v>23</v>
      </c>
      <c r="E108" s="88">
        <f>ROUND((0.3495*E107)+(0.02*E107)-(1500*0.3495),0)</f>
        <v>15992</v>
      </c>
      <c r="F108" s="24"/>
      <c r="G108" s="24"/>
      <c r="H108" s="15">
        <f t="shared" si="25"/>
        <v>15992</v>
      </c>
    </row>
    <row r="109" spans="1:10" x14ac:dyDescent="0.25">
      <c r="A109" s="61" t="s">
        <v>19</v>
      </c>
      <c r="B109" s="61" t="s">
        <v>111</v>
      </c>
      <c r="C109" s="56">
        <v>640</v>
      </c>
      <c r="D109" s="13" t="s">
        <v>101</v>
      </c>
      <c r="E109" s="88">
        <v>200</v>
      </c>
      <c r="F109" s="24"/>
      <c r="G109" s="24"/>
      <c r="H109" s="15">
        <f t="shared" si="25"/>
        <v>200</v>
      </c>
    </row>
    <row r="110" spans="1:10" x14ac:dyDescent="0.25">
      <c r="A110" s="61" t="s">
        <v>19</v>
      </c>
      <c r="B110" s="61" t="s">
        <v>111</v>
      </c>
      <c r="C110" s="56" t="s">
        <v>115</v>
      </c>
      <c r="D110" s="13" t="s">
        <v>24</v>
      </c>
      <c r="E110" s="88">
        <v>500</v>
      </c>
      <c r="F110" s="24"/>
      <c r="G110" s="24"/>
      <c r="H110" s="15">
        <f t="shared" si="25"/>
        <v>500</v>
      </c>
    </row>
    <row r="111" spans="1:10" x14ac:dyDescent="0.25">
      <c r="A111" s="61" t="s">
        <v>19</v>
      </c>
      <c r="B111" s="61" t="s">
        <v>111</v>
      </c>
      <c r="C111" s="56">
        <v>637014</v>
      </c>
      <c r="D111" s="13" t="s">
        <v>12</v>
      </c>
      <c r="E111" s="88">
        <v>2200</v>
      </c>
      <c r="F111" s="24"/>
      <c r="G111" s="24"/>
      <c r="H111" s="15">
        <f t="shared" si="25"/>
        <v>2200</v>
      </c>
    </row>
    <row r="112" spans="1:10" x14ac:dyDescent="0.25">
      <c r="A112" s="61" t="s">
        <v>19</v>
      </c>
      <c r="B112" s="61" t="s">
        <v>111</v>
      </c>
      <c r="C112" s="56">
        <v>637016</v>
      </c>
      <c r="D112" s="13" t="s">
        <v>25</v>
      </c>
      <c r="E112" s="88">
        <f>ROUND(0.011*E107,0)</f>
        <v>492</v>
      </c>
      <c r="F112" s="24"/>
      <c r="G112" s="24"/>
      <c r="H112" s="15">
        <f t="shared" si="25"/>
        <v>492</v>
      </c>
    </row>
    <row r="113" spans="1:9" x14ac:dyDescent="0.25">
      <c r="A113" s="61" t="s">
        <v>19</v>
      </c>
      <c r="B113" s="61" t="s">
        <v>111</v>
      </c>
      <c r="C113" s="56"/>
      <c r="D113" s="13"/>
      <c r="E113" s="88"/>
      <c r="F113" s="24"/>
      <c r="G113" s="24"/>
      <c r="H113" s="15">
        <f t="shared" si="25"/>
        <v>0</v>
      </c>
    </row>
    <row r="114" spans="1:9" x14ac:dyDescent="0.25">
      <c r="A114" s="61" t="s">
        <v>19</v>
      </c>
      <c r="B114" s="61" t="s">
        <v>111</v>
      </c>
      <c r="C114" s="56">
        <v>630</v>
      </c>
      <c r="D114" s="13" t="s">
        <v>33</v>
      </c>
      <c r="E114" s="88">
        <v>0</v>
      </c>
      <c r="F114" s="24"/>
      <c r="G114" s="24"/>
      <c r="H114" s="15">
        <f t="shared" si="25"/>
        <v>0</v>
      </c>
    </row>
    <row r="115" spans="1:9" x14ac:dyDescent="0.25">
      <c r="A115" s="61" t="s">
        <v>19</v>
      </c>
      <c r="B115" s="61" t="s">
        <v>111</v>
      </c>
      <c r="C115" s="56">
        <v>630</v>
      </c>
      <c r="D115" s="13" t="s">
        <v>48</v>
      </c>
      <c r="E115" s="88">
        <v>0</v>
      </c>
      <c r="F115" s="24"/>
      <c r="G115" s="24"/>
      <c r="H115" s="15">
        <f t="shared" si="25"/>
        <v>0</v>
      </c>
    </row>
    <row r="116" spans="1:9" x14ac:dyDescent="0.25">
      <c r="A116" s="61" t="s">
        <v>19</v>
      </c>
      <c r="B116" s="61" t="s">
        <v>111</v>
      </c>
      <c r="C116" s="56">
        <v>630</v>
      </c>
      <c r="D116" s="13" t="s">
        <v>49</v>
      </c>
      <c r="E116" s="88">
        <v>0</v>
      </c>
      <c r="F116" s="24"/>
      <c r="G116" s="24"/>
      <c r="H116" s="15">
        <f t="shared" si="25"/>
        <v>0</v>
      </c>
    </row>
    <row r="117" spans="1:9" x14ac:dyDescent="0.25">
      <c r="A117" s="61" t="s">
        <v>19</v>
      </c>
      <c r="B117" s="61" t="s">
        <v>111</v>
      </c>
      <c r="C117" s="56">
        <v>630</v>
      </c>
      <c r="D117" s="13" t="s">
        <v>16</v>
      </c>
      <c r="E117" s="88">
        <v>51100</v>
      </c>
      <c r="F117" s="24"/>
      <c r="G117" s="24"/>
      <c r="H117" s="15">
        <f t="shared" si="25"/>
        <v>51100</v>
      </c>
    </row>
    <row r="118" spans="1:9" x14ac:dyDescent="0.25">
      <c r="A118" s="61" t="s">
        <v>19</v>
      </c>
      <c r="B118" s="61" t="s">
        <v>111</v>
      </c>
      <c r="C118" s="56">
        <v>630</v>
      </c>
      <c r="D118" s="13" t="s">
        <v>60</v>
      </c>
      <c r="E118" s="88">
        <v>35200</v>
      </c>
      <c r="F118" s="24"/>
      <c r="G118" s="24"/>
      <c r="H118" s="15">
        <f t="shared" si="25"/>
        <v>35200</v>
      </c>
    </row>
    <row r="119" spans="1:9" x14ac:dyDescent="0.25">
      <c r="A119" s="65"/>
      <c r="B119" s="65"/>
      <c r="C119" s="107"/>
      <c r="D119" s="66"/>
      <c r="E119" s="66"/>
      <c r="F119" s="66"/>
      <c r="G119" s="66"/>
      <c r="H119" s="66"/>
    </row>
    <row r="120" spans="1:9" x14ac:dyDescent="0.25">
      <c r="A120" s="69" t="s">
        <v>19</v>
      </c>
      <c r="B120" s="69" t="s">
        <v>122</v>
      </c>
      <c r="C120" s="56">
        <v>600</v>
      </c>
      <c r="D120" s="70" t="s">
        <v>125</v>
      </c>
      <c r="E120" s="24"/>
      <c r="F120" s="24"/>
      <c r="G120" s="24"/>
      <c r="H120" s="15">
        <f t="shared" si="25"/>
        <v>0</v>
      </c>
    </row>
    <row r="121" spans="1:9" x14ac:dyDescent="0.25">
      <c r="A121" s="69" t="s">
        <v>19</v>
      </c>
      <c r="B121" s="71" t="s">
        <v>122</v>
      </c>
      <c r="C121" s="100">
        <v>717003</v>
      </c>
      <c r="D121" s="70" t="s">
        <v>126</v>
      </c>
      <c r="E121" s="50"/>
      <c r="F121" s="50"/>
      <c r="G121" s="50"/>
      <c r="H121" s="50">
        <f t="shared" si="25"/>
        <v>0</v>
      </c>
    </row>
    <row r="122" spans="1:9" x14ac:dyDescent="0.25">
      <c r="A122" s="69" t="s">
        <v>19</v>
      </c>
      <c r="B122" s="71" t="s">
        <v>141</v>
      </c>
      <c r="C122" s="100">
        <v>717002</v>
      </c>
      <c r="D122" s="70" t="s">
        <v>142</v>
      </c>
      <c r="E122" s="87">
        <v>105000</v>
      </c>
      <c r="F122" s="50"/>
      <c r="G122" s="50">
        <v>-20000</v>
      </c>
      <c r="H122" s="50">
        <f t="shared" si="25"/>
        <v>85000</v>
      </c>
    </row>
    <row r="123" spans="1:9" x14ac:dyDescent="0.25">
      <c r="A123" s="67"/>
      <c r="B123" s="67" t="s">
        <v>50</v>
      </c>
      <c r="C123" s="108"/>
      <c r="D123" s="68"/>
      <c r="E123" s="93">
        <f>SUM(E107:E122)</f>
        <v>255384</v>
      </c>
      <c r="F123" s="72">
        <f t="shared" ref="F123" si="26">SUM(F107:F122)</f>
        <v>0</v>
      </c>
      <c r="G123" s="72">
        <f>SUM(G107:G122)</f>
        <v>-20000</v>
      </c>
      <c r="H123" s="93">
        <f>SUM(H107:H122)</f>
        <v>235384</v>
      </c>
    </row>
    <row r="124" spans="1:9" x14ac:dyDescent="0.25">
      <c r="A124" s="64" t="s">
        <v>19</v>
      </c>
      <c r="B124" s="61"/>
      <c r="C124" s="100">
        <v>637037</v>
      </c>
      <c r="D124" s="13" t="s">
        <v>146</v>
      </c>
      <c r="E124" s="88">
        <v>0</v>
      </c>
      <c r="F124" s="24">
        <v>32368.33</v>
      </c>
      <c r="G124" s="24"/>
      <c r="H124" s="15">
        <f t="shared" si="25"/>
        <v>32368.33</v>
      </c>
    </row>
    <row r="125" spans="1:9" x14ac:dyDescent="0.25">
      <c r="A125" s="115" t="s">
        <v>58</v>
      </c>
      <c r="B125" s="116"/>
      <c r="C125" s="116"/>
      <c r="D125" s="117"/>
      <c r="E125" s="21">
        <f>SUM(E123,E105,E86)</f>
        <v>562069</v>
      </c>
      <c r="F125" s="21">
        <f>SUM(F124,F123,F105,F86)</f>
        <v>43161.36</v>
      </c>
      <c r="G125" s="21">
        <f t="shared" ref="G125:H125" si="27">SUM(G124,G123,G105,G86)</f>
        <v>-24400</v>
      </c>
      <c r="H125" s="21">
        <f t="shared" si="27"/>
        <v>580830.36</v>
      </c>
    </row>
    <row r="126" spans="1:9" x14ac:dyDescent="0.25">
      <c r="A126" s="121" t="s">
        <v>61</v>
      </c>
      <c r="B126" s="122"/>
      <c r="C126" s="122"/>
      <c r="D126" s="123"/>
      <c r="E126" s="9"/>
      <c r="F126" s="9"/>
      <c r="G126" s="9"/>
      <c r="H126" s="9"/>
    </row>
    <row r="127" spans="1:9" s="39" customFormat="1" x14ac:dyDescent="0.25">
      <c r="A127" s="33"/>
      <c r="B127" s="54"/>
      <c r="C127" s="105"/>
      <c r="D127" s="34"/>
      <c r="E127" s="36"/>
      <c r="F127" s="36"/>
      <c r="G127" s="36"/>
      <c r="H127" s="36"/>
      <c r="I127" s="79"/>
    </row>
    <row r="128" spans="1:9" x14ac:dyDescent="0.25">
      <c r="A128" s="73" t="s">
        <v>124</v>
      </c>
      <c r="B128" s="73" t="s">
        <v>127</v>
      </c>
      <c r="C128" s="56" t="s">
        <v>112</v>
      </c>
      <c r="D128" s="13" t="s">
        <v>21</v>
      </c>
      <c r="E128" s="88">
        <f>3*1150*12+2300+1500</f>
        <v>45200</v>
      </c>
      <c r="F128" s="24"/>
      <c r="G128" s="24"/>
      <c r="H128" s="15">
        <f t="shared" ref="H128:H148" si="28">E128+F128+G128</f>
        <v>45200</v>
      </c>
    </row>
    <row r="129" spans="1:9" x14ac:dyDescent="0.25">
      <c r="A129" s="73" t="s">
        <v>124</v>
      </c>
      <c r="B129" s="73" t="s">
        <v>127</v>
      </c>
      <c r="C129" s="56">
        <v>620</v>
      </c>
      <c r="D129" s="13" t="s">
        <v>23</v>
      </c>
      <c r="E129" s="88">
        <f>ROUND((0.3495*E128)+(0.02*E128)-(1500*0.3495),0)</f>
        <v>16177</v>
      </c>
      <c r="F129" s="24"/>
      <c r="G129" s="24"/>
      <c r="H129" s="15">
        <f t="shared" si="28"/>
        <v>16177</v>
      </c>
    </row>
    <row r="130" spans="1:9" x14ac:dyDescent="0.25">
      <c r="A130" s="73" t="s">
        <v>124</v>
      </c>
      <c r="B130" s="73" t="s">
        <v>127</v>
      </c>
      <c r="C130" s="56">
        <v>640</v>
      </c>
      <c r="D130" s="13" t="s">
        <v>101</v>
      </c>
      <c r="E130" s="88">
        <v>300</v>
      </c>
      <c r="F130" s="24"/>
      <c r="G130" s="24"/>
      <c r="H130" s="15">
        <f t="shared" si="28"/>
        <v>300</v>
      </c>
    </row>
    <row r="131" spans="1:9" x14ac:dyDescent="0.25">
      <c r="A131" s="73" t="s">
        <v>124</v>
      </c>
      <c r="B131" s="73" t="s">
        <v>127</v>
      </c>
      <c r="C131" s="56" t="s">
        <v>113</v>
      </c>
      <c r="D131" s="13" t="s">
        <v>10</v>
      </c>
      <c r="E131" s="88">
        <v>3000</v>
      </c>
      <c r="F131" s="24"/>
      <c r="G131" s="24"/>
      <c r="H131" s="15">
        <f t="shared" si="28"/>
        <v>3000</v>
      </c>
      <c r="I131" s="48"/>
    </row>
    <row r="132" spans="1:9" x14ac:dyDescent="0.25">
      <c r="A132" s="73" t="s">
        <v>124</v>
      </c>
      <c r="B132" s="73" t="s">
        <v>127</v>
      </c>
      <c r="C132" s="56" t="s">
        <v>114</v>
      </c>
      <c r="D132" s="13" t="s">
        <v>26</v>
      </c>
      <c r="E132" s="88">
        <v>50</v>
      </c>
      <c r="F132" s="24"/>
      <c r="G132" s="24"/>
      <c r="H132" s="15">
        <f t="shared" si="28"/>
        <v>50</v>
      </c>
    </row>
    <row r="133" spans="1:9" x14ac:dyDescent="0.25">
      <c r="A133" s="73" t="s">
        <v>124</v>
      </c>
      <c r="B133" s="73" t="s">
        <v>127</v>
      </c>
      <c r="C133" s="56" t="s">
        <v>115</v>
      </c>
      <c r="D133" s="13" t="s">
        <v>24</v>
      </c>
      <c r="E133" s="88">
        <v>750</v>
      </c>
      <c r="F133" s="24"/>
      <c r="G133" s="24"/>
      <c r="H133" s="15">
        <f t="shared" si="28"/>
        <v>750</v>
      </c>
    </row>
    <row r="134" spans="1:9" x14ac:dyDescent="0.25">
      <c r="A134" s="73" t="s">
        <v>124</v>
      </c>
      <c r="B134" s="73" t="s">
        <v>127</v>
      </c>
      <c r="C134" s="56">
        <v>637035</v>
      </c>
      <c r="D134" s="13" t="s">
        <v>98</v>
      </c>
      <c r="E134" s="88">
        <v>11000</v>
      </c>
      <c r="F134" s="24"/>
      <c r="G134" s="24"/>
      <c r="H134" s="15">
        <f t="shared" si="28"/>
        <v>11000</v>
      </c>
    </row>
    <row r="135" spans="1:9" x14ac:dyDescent="0.25">
      <c r="A135" s="73" t="s">
        <v>124</v>
      </c>
      <c r="B135" s="73" t="s">
        <v>111</v>
      </c>
      <c r="C135" s="56" t="s">
        <v>128</v>
      </c>
      <c r="D135" s="13" t="s">
        <v>102</v>
      </c>
      <c r="E135" s="88">
        <v>4000</v>
      </c>
      <c r="F135" s="24"/>
      <c r="G135" s="24"/>
      <c r="H135" s="15">
        <f t="shared" si="28"/>
        <v>4000</v>
      </c>
    </row>
    <row r="136" spans="1:9" x14ac:dyDescent="0.25">
      <c r="A136" s="73" t="s">
        <v>124</v>
      </c>
      <c r="B136" s="73" t="s">
        <v>127</v>
      </c>
      <c r="C136" s="56" t="s">
        <v>123</v>
      </c>
      <c r="D136" s="13" t="s">
        <v>95</v>
      </c>
      <c r="E136" s="88">
        <v>1200</v>
      </c>
      <c r="F136" s="24"/>
      <c r="G136" s="24"/>
      <c r="H136" s="15">
        <f t="shared" si="28"/>
        <v>1200</v>
      </c>
    </row>
    <row r="137" spans="1:9" x14ac:dyDescent="0.25">
      <c r="A137" s="73" t="s">
        <v>124</v>
      </c>
      <c r="B137" s="73" t="s">
        <v>127</v>
      </c>
      <c r="C137" s="56">
        <v>637014</v>
      </c>
      <c r="D137" s="13" t="s">
        <v>12</v>
      </c>
      <c r="E137" s="88">
        <v>2200</v>
      </c>
      <c r="F137" s="24"/>
      <c r="G137" s="24"/>
      <c r="H137" s="15">
        <f t="shared" si="28"/>
        <v>2200</v>
      </c>
    </row>
    <row r="138" spans="1:9" x14ac:dyDescent="0.25">
      <c r="A138" s="73" t="s">
        <v>124</v>
      </c>
      <c r="B138" s="73" t="s">
        <v>127</v>
      </c>
      <c r="C138" s="56">
        <v>637016</v>
      </c>
      <c r="D138" s="13" t="s">
        <v>25</v>
      </c>
      <c r="E138" s="88">
        <f>ROUND(0.011*E128,0)</f>
        <v>497</v>
      </c>
      <c r="F138" s="24"/>
      <c r="G138" s="24"/>
      <c r="H138" s="15">
        <f t="shared" si="28"/>
        <v>497</v>
      </c>
    </row>
    <row r="139" spans="1:9" x14ac:dyDescent="0.25">
      <c r="A139" s="73" t="s">
        <v>124</v>
      </c>
      <c r="B139" s="73" t="s">
        <v>127</v>
      </c>
      <c r="C139" s="56">
        <v>630</v>
      </c>
      <c r="D139" s="13" t="s">
        <v>27</v>
      </c>
      <c r="E139" s="88">
        <f>2500+1600</f>
        <v>4100</v>
      </c>
      <c r="F139" s="24"/>
      <c r="G139" s="24"/>
      <c r="H139" s="15">
        <f t="shared" si="28"/>
        <v>4100</v>
      </c>
    </row>
    <row r="140" spans="1:9" s="39" customFormat="1" x14ac:dyDescent="0.25">
      <c r="A140" s="33"/>
      <c r="B140" s="54"/>
      <c r="C140" s="105"/>
      <c r="D140" s="34" t="s">
        <v>6</v>
      </c>
      <c r="E140" s="91"/>
      <c r="F140" s="36"/>
      <c r="G140" s="36"/>
      <c r="H140" s="36"/>
      <c r="I140" s="79"/>
    </row>
    <row r="141" spans="1:9" s="39" customFormat="1" x14ac:dyDescent="0.25">
      <c r="A141" s="73" t="s">
        <v>124</v>
      </c>
      <c r="B141" s="73" t="s">
        <v>129</v>
      </c>
      <c r="C141" s="56">
        <v>630</v>
      </c>
      <c r="D141" s="22" t="s">
        <v>62</v>
      </c>
      <c r="E141" s="88">
        <v>600</v>
      </c>
      <c r="F141" s="24"/>
      <c r="G141" s="24"/>
      <c r="H141" s="15">
        <f t="shared" si="28"/>
        <v>600</v>
      </c>
      <c r="I141" s="79"/>
    </row>
    <row r="142" spans="1:9" s="39" customFormat="1" x14ac:dyDescent="0.25">
      <c r="A142" s="73" t="s">
        <v>124</v>
      </c>
      <c r="B142" s="73" t="s">
        <v>130</v>
      </c>
      <c r="C142" s="56">
        <v>630</v>
      </c>
      <c r="D142" s="22" t="s">
        <v>63</v>
      </c>
      <c r="E142" s="88">
        <v>11000</v>
      </c>
      <c r="F142" s="24"/>
      <c r="G142" s="24">
        <v>2347</v>
      </c>
      <c r="H142" s="15">
        <f t="shared" si="28"/>
        <v>13347</v>
      </c>
      <c r="I142" s="79"/>
    </row>
    <row r="143" spans="1:9" x14ac:dyDescent="0.25">
      <c r="A143" s="73" t="s">
        <v>124</v>
      </c>
      <c r="B143" s="73" t="s">
        <v>130</v>
      </c>
      <c r="C143" s="56">
        <v>630</v>
      </c>
      <c r="D143" s="22" t="s">
        <v>64</v>
      </c>
      <c r="E143" s="88">
        <v>1560</v>
      </c>
      <c r="F143" s="24"/>
      <c r="G143" s="24"/>
      <c r="H143" s="15">
        <f t="shared" si="28"/>
        <v>1560</v>
      </c>
    </row>
    <row r="144" spans="1:9" x14ac:dyDescent="0.25">
      <c r="A144" s="73" t="s">
        <v>124</v>
      </c>
      <c r="B144" s="73" t="s">
        <v>130</v>
      </c>
      <c r="C144" s="56">
        <v>630</v>
      </c>
      <c r="D144" s="13" t="s">
        <v>65</v>
      </c>
      <c r="E144" s="88">
        <v>8000</v>
      </c>
      <c r="F144" s="24"/>
      <c r="G144" s="24"/>
      <c r="H144" s="15">
        <f t="shared" si="28"/>
        <v>8000</v>
      </c>
    </row>
    <row r="145" spans="1:11" x14ac:dyDescent="0.25">
      <c r="A145" s="73" t="s">
        <v>124</v>
      </c>
      <c r="B145" s="73" t="s">
        <v>130</v>
      </c>
      <c r="C145" s="56">
        <v>630</v>
      </c>
      <c r="D145" s="13" t="s">
        <v>66</v>
      </c>
      <c r="E145" s="88">
        <v>360</v>
      </c>
      <c r="F145" s="24"/>
      <c r="G145" s="24"/>
      <c r="H145" s="15">
        <f t="shared" si="28"/>
        <v>360</v>
      </c>
    </row>
    <row r="146" spans="1:11" x14ac:dyDescent="0.25">
      <c r="A146" s="73" t="s">
        <v>124</v>
      </c>
      <c r="B146" s="73" t="s">
        <v>130</v>
      </c>
      <c r="C146" s="56">
        <v>630</v>
      </c>
      <c r="D146" s="38" t="s">
        <v>67</v>
      </c>
      <c r="E146" s="88">
        <v>0</v>
      </c>
      <c r="F146" s="24"/>
      <c r="G146" s="24"/>
      <c r="H146" s="15">
        <f t="shared" si="28"/>
        <v>0</v>
      </c>
    </row>
    <row r="147" spans="1:11" x14ac:dyDescent="0.25">
      <c r="A147" s="73" t="s">
        <v>124</v>
      </c>
      <c r="B147" s="73" t="s">
        <v>130</v>
      </c>
      <c r="C147" s="74" t="s">
        <v>131</v>
      </c>
      <c r="D147" s="38" t="s">
        <v>68</v>
      </c>
      <c r="E147" s="87">
        <v>2347</v>
      </c>
      <c r="F147" s="50"/>
      <c r="G147" s="50">
        <v>-2347</v>
      </c>
      <c r="H147" s="50">
        <f t="shared" si="28"/>
        <v>0</v>
      </c>
      <c r="I147" s="84"/>
      <c r="J147" s="47"/>
      <c r="K147" s="47"/>
    </row>
    <row r="148" spans="1:11" x14ac:dyDescent="0.25">
      <c r="A148" s="73" t="s">
        <v>124</v>
      </c>
      <c r="B148" s="73" t="s">
        <v>130</v>
      </c>
      <c r="C148" s="75" t="s">
        <v>132</v>
      </c>
      <c r="D148" s="76" t="s">
        <v>133</v>
      </c>
      <c r="E148" s="87">
        <v>7275</v>
      </c>
      <c r="F148" s="50">
        <v>7462.11</v>
      </c>
      <c r="G148" s="50"/>
      <c r="H148" s="50">
        <f t="shared" si="28"/>
        <v>14737.11</v>
      </c>
    </row>
    <row r="149" spans="1:11" x14ac:dyDescent="0.25">
      <c r="A149" s="17" t="s">
        <v>46</v>
      </c>
      <c r="B149" s="53"/>
      <c r="C149" s="102"/>
      <c r="D149" s="18" t="s">
        <v>77</v>
      </c>
      <c r="E149" s="89">
        <f>SUM(E141:E148)</f>
        <v>31142</v>
      </c>
      <c r="F149" s="19">
        <f t="shared" ref="F149:H149" si="29">SUM(F141:F148)</f>
        <v>7462.11</v>
      </c>
      <c r="G149" s="19">
        <f t="shared" si="29"/>
        <v>0</v>
      </c>
      <c r="H149" s="19">
        <f t="shared" si="29"/>
        <v>38604.11</v>
      </c>
    </row>
    <row r="150" spans="1:11" x14ac:dyDescent="0.25">
      <c r="A150" s="33"/>
      <c r="B150" s="54"/>
      <c r="C150" s="105"/>
      <c r="D150" s="34" t="s">
        <v>8</v>
      </c>
      <c r="E150" s="91"/>
      <c r="F150" s="36"/>
      <c r="G150" s="36"/>
      <c r="H150" s="36"/>
    </row>
    <row r="151" spans="1:11" x14ac:dyDescent="0.25">
      <c r="A151" s="73" t="s">
        <v>124</v>
      </c>
      <c r="B151" s="61" t="s">
        <v>127</v>
      </c>
      <c r="C151" s="56">
        <v>630</v>
      </c>
      <c r="D151" s="22" t="s">
        <v>69</v>
      </c>
      <c r="E151" s="88">
        <v>180</v>
      </c>
      <c r="F151" s="24"/>
      <c r="G151" s="24"/>
      <c r="H151" s="15">
        <f t="shared" ref="H151:H153" si="30">E151+F151+G151</f>
        <v>180</v>
      </c>
    </row>
    <row r="152" spans="1:11" x14ac:dyDescent="0.25">
      <c r="A152" s="73" t="s">
        <v>124</v>
      </c>
      <c r="B152" s="61" t="s">
        <v>127</v>
      </c>
      <c r="C152" s="56">
        <v>630</v>
      </c>
      <c r="D152" s="25" t="s">
        <v>70</v>
      </c>
      <c r="E152" s="88">
        <v>7000</v>
      </c>
      <c r="F152" s="24"/>
      <c r="G152" s="24"/>
      <c r="H152" s="15">
        <f t="shared" si="30"/>
        <v>7000</v>
      </c>
    </row>
    <row r="153" spans="1:11" x14ac:dyDescent="0.25">
      <c r="A153" s="73" t="s">
        <v>124</v>
      </c>
      <c r="B153" s="61" t="s">
        <v>127</v>
      </c>
      <c r="C153" s="56">
        <v>630</v>
      </c>
      <c r="D153" s="13" t="s">
        <v>71</v>
      </c>
      <c r="E153" s="88">
        <v>31400</v>
      </c>
      <c r="F153" s="24">
        <v>1512</v>
      </c>
      <c r="G153" s="24"/>
      <c r="H153" s="15">
        <f t="shared" si="30"/>
        <v>32912</v>
      </c>
    </row>
    <row r="154" spans="1:11" x14ac:dyDescent="0.25">
      <c r="A154" s="17" t="s">
        <v>46</v>
      </c>
      <c r="B154" s="53"/>
      <c r="C154" s="102"/>
      <c r="D154" s="18" t="s">
        <v>8</v>
      </c>
      <c r="E154" s="89">
        <f t="shared" ref="E154" si="31">SUM(E151:E153)</f>
        <v>38580</v>
      </c>
      <c r="F154" s="19">
        <f t="shared" ref="F154:H154" si="32">SUM(F151:F153)</f>
        <v>1512</v>
      </c>
      <c r="G154" s="19">
        <f t="shared" si="32"/>
        <v>0</v>
      </c>
      <c r="H154" s="19">
        <f t="shared" si="32"/>
        <v>40092</v>
      </c>
    </row>
    <row r="155" spans="1:11" x14ac:dyDescent="0.25">
      <c r="A155" s="33"/>
      <c r="B155" s="54"/>
      <c r="C155" s="105"/>
      <c r="D155" s="34" t="s">
        <v>13</v>
      </c>
      <c r="E155" s="91"/>
      <c r="F155" s="36"/>
      <c r="G155" s="36"/>
      <c r="H155" s="36"/>
    </row>
    <row r="156" spans="1:11" x14ac:dyDescent="0.25">
      <c r="A156" s="73" t="s">
        <v>124</v>
      </c>
      <c r="B156" s="61" t="s">
        <v>111</v>
      </c>
      <c r="C156" s="56">
        <v>630</v>
      </c>
      <c r="D156" s="13" t="s">
        <v>72</v>
      </c>
      <c r="E156" s="88"/>
      <c r="F156" s="24"/>
      <c r="G156" s="24"/>
      <c r="H156" s="15">
        <f t="shared" ref="H156:H158" si="33">E156+F156+G156</f>
        <v>0</v>
      </c>
    </row>
    <row r="157" spans="1:11" s="39" customFormat="1" x14ac:dyDescent="0.25">
      <c r="A157" s="73" t="s">
        <v>124</v>
      </c>
      <c r="B157" s="77" t="s">
        <v>111</v>
      </c>
      <c r="C157" s="57">
        <v>630</v>
      </c>
      <c r="D157" s="14" t="s">
        <v>140</v>
      </c>
      <c r="E157" s="88">
        <v>84</v>
      </c>
      <c r="F157" s="24"/>
      <c r="G157" s="24"/>
      <c r="H157" s="15">
        <f t="shared" si="33"/>
        <v>84</v>
      </c>
      <c r="I157" s="79"/>
    </row>
    <row r="158" spans="1:11" s="39" customFormat="1" x14ac:dyDescent="0.25">
      <c r="A158" s="73" t="s">
        <v>124</v>
      </c>
      <c r="B158" s="61" t="s">
        <v>111</v>
      </c>
      <c r="C158" s="57">
        <v>630</v>
      </c>
      <c r="D158" s="14" t="s">
        <v>73</v>
      </c>
      <c r="E158" s="88">
        <v>2000</v>
      </c>
      <c r="F158" s="24"/>
      <c r="G158" s="24"/>
      <c r="H158" s="15">
        <f t="shared" si="33"/>
        <v>2000</v>
      </c>
      <c r="I158" s="79"/>
    </row>
    <row r="159" spans="1:11" x14ac:dyDescent="0.25">
      <c r="A159" s="17" t="s">
        <v>46</v>
      </c>
      <c r="B159" s="53" t="s">
        <v>28</v>
      </c>
      <c r="C159" s="102"/>
      <c r="D159" s="18" t="s">
        <v>13</v>
      </c>
      <c r="E159" s="89">
        <f>SUM(E156:E158)</f>
        <v>2084</v>
      </c>
      <c r="F159" s="19">
        <f>SUM(F156:F158)</f>
        <v>0</v>
      </c>
      <c r="G159" s="19">
        <f>SUM(G156:G158)</f>
        <v>0</v>
      </c>
      <c r="H159" s="19">
        <f>SUM(H156:H158)</f>
        <v>2084</v>
      </c>
    </row>
    <row r="160" spans="1:11" x14ac:dyDescent="0.25">
      <c r="A160" s="33"/>
      <c r="B160" s="54" t="s">
        <v>78</v>
      </c>
      <c r="C160" s="105"/>
      <c r="D160" s="34"/>
      <c r="E160" s="92">
        <f>SUM(E159,E154,E149,E128:E139)</f>
        <v>160280</v>
      </c>
      <c r="F160" s="35">
        <f>SUM(F159,F154,F149,F128:F139)</f>
        <v>8974.11</v>
      </c>
      <c r="G160" s="35">
        <f>SUM(G159,G154,G149,G128:G139)</f>
        <v>0</v>
      </c>
      <c r="H160" s="35">
        <f>SUM(H159,H154,H149,H128:H139)</f>
        <v>169254.11</v>
      </c>
      <c r="I160" s="84"/>
    </row>
    <row r="161" spans="1:10" x14ac:dyDescent="0.25">
      <c r="A161" s="33"/>
      <c r="B161" s="54"/>
      <c r="C161" s="105"/>
      <c r="D161" s="34" t="s">
        <v>47</v>
      </c>
      <c r="E161" s="91"/>
      <c r="F161" s="36"/>
      <c r="G161" s="36"/>
      <c r="H161" s="36"/>
    </row>
    <row r="162" spans="1:10" x14ac:dyDescent="0.25">
      <c r="A162" s="73" t="s">
        <v>134</v>
      </c>
      <c r="B162" s="61" t="s">
        <v>127</v>
      </c>
      <c r="C162" s="56">
        <v>717001</v>
      </c>
      <c r="D162" s="13" t="s">
        <v>21</v>
      </c>
      <c r="E162" s="87">
        <v>52150</v>
      </c>
      <c r="F162" s="50"/>
      <c r="G162" s="50"/>
      <c r="H162" s="50">
        <f t="shared" ref="H162:H168" si="34">E162+F162+G162</f>
        <v>52150</v>
      </c>
      <c r="J162" s="47"/>
    </row>
    <row r="163" spans="1:10" x14ac:dyDescent="0.25">
      <c r="A163" s="73" t="s">
        <v>134</v>
      </c>
      <c r="B163" s="73" t="s">
        <v>127</v>
      </c>
      <c r="C163" s="56">
        <v>717001</v>
      </c>
      <c r="D163" s="13" t="s">
        <v>23</v>
      </c>
      <c r="E163" s="87">
        <f>ROUND((0.3495*E162)+(0.02*E162)-(1750*0.3495),0)</f>
        <v>18658</v>
      </c>
      <c r="F163" s="50"/>
      <c r="G163" s="50"/>
      <c r="H163" s="50">
        <f t="shared" si="34"/>
        <v>18658</v>
      </c>
    </row>
    <row r="164" spans="1:10" x14ac:dyDescent="0.25">
      <c r="A164" s="73" t="s">
        <v>134</v>
      </c>
      <c r="B164" s="61" t="s">
        <v>127</v>
      </c>
      <c r="C164" s="56">
        <v>717001</v>
      </c>
      <c r="D164" s="13" t="s">
        <v>101</v>
      </c>
      <c r="E164" s="87">
        <v>350</v>
      </c>
      <c r="F164" s="50"/>
      <c r="G164" s="50"/>
      <c r="H164" s="50">
        <f t="shared" si="34"/>
        <v>350</v>
      </c>
    </row>
    <row r="165" spans="1:10" x14ac:dyDescent="0.25">
      <c r="A165" s="73" t="s">
        <v>134</v>
      </c>
      <c r="B165" s="73" t="s">
        <v>127</v>
      </c>
      <c r="C165" s="56">
        <v>717001</v>
      </c>
      <c r="D165" s="13" t="s">
        <v>24</v>
      </c>
      <c r="E165" s="87">
        <v>875</v>
      </c>
      <c r="F165" s="50"/>
      <c r="G165" s="50"/>
      <c r="H165" s="50">
        <f t="shared" si="34"/>
        <v>875</v>
      </c>
    </row>
    <row r="166" spans="1:10" x14ac:dyDescent="0.25">
      <c r="A166" s="73" t="s">
        <v>134</v>
      </c>
      <c r="B166" s="61" t="s">
        <v>127</v>
      </c>
      <c r="C166" s="56">
        <v>717001</v>
      </c>
      <c r="D166" s="13" t="s">
        <v>12</v>
      </c>
      <c r="E166" s="87">
        <v>2600</v>
      </c>
      <c r="F166" s="50"/>
      <c r="G166" s="50"/>
      <c r="H166" s="50">
        <f t="shared" si="34"/>
        <v>2600</v>
      </c>
    </row>
    <row r="167" spans="1:10" x14ac:dyDescent="0.25">
      <c r="A167" s="73" t="s">
        <v>134</v>
      </c>
      <c r="B167" s="73" t="s">
        <v>127</v>
      </c>
      <c r="C167" s="56">
        <v>717001</v>
      </c>
      <c r="D167" s="13" t="s">
        <v>25</v>
      </c>
      <c r="E167" s="87">
        <f>ROUND(0.011*E162,0)</f>
        <v>574</v>
      </c>
      <c r="F167" s="50"/>
      <c r="G167" s="50"/>
      <c r="H167" s="50">
        <f t="shared" si="34"/>
        <v>574</v>
      </c>
      <c r="I167" s="84"/>
    </row>
    <row r="168" spans="1:10" x14ac:dyDescent="0.25">
      <c r="A168" s="73" t="s">
        <v>134</v>
      </c>
      <c r="B168" s="61" t="s">
        <v>127</v>
      </c>
      <c r="C168" s="56">
        <v>717001</v>
      </c>
      <c r="D168" s="13" t="s">
        <v>74</v>
      </c>
      <c r="E168" s="87">
        <v>69000</v>
      </c>
      <c r="F168" s="50">
        <v>7197.22</v>
      </c>
      <c r="G168" s="50">
        <v>-19000</v>
      </c>
      <c r="H168" s="50">
        <f t="shared" si="34"/>
        <v>57197.22</v>
      </c>
      <c r="I168" s="85"/>
    </row>
    <row r="169" spans="1:10" x14ac:dyDescent="0.25">
      <c r="A169" s="42"/>
      <c r="B169" s="43"/>
      <c r="C169" s="109"/>
      <c r="D169" s="26"/>
      <c r="E169" s="87"/>
      <c r="F169" s="50"/>
      <c r="G169" s="50"/>
      <c r="H169" s="50"/>
    </row>
    <row r="170" spans="1:10" x14ac:dyDescent="0.25">
      <c r="A170" s="33"/>
      <c r="B170" s="54" t="s">
        <v>75</v>
      </c>
      <c r="C170" s="105"/>
      <c r="D170" s="34" t="s">
        <v>47</v>
      </c>
      <c r="E170" s="92">
        <f>SUM(E162:E169)</f>
        <v>144207</v>
      </c>
      <c r="F170" s="35">
        <f>SUM(F162:F169)</f>
        <v>7197.22</v>
      </c>
      <c r="G170" s="35">
        <f>SUM(G162:G169)</f>
        <v>-19000</v>
      </c>
      <c r="H170" s="35">
        <f>SUM(H162:H169)</f>
        <v>132404.22</v>
      </c>
    </row>
    <row r="171" spans="1:10" x14ac:dyDescent="0.25">
      <c r="A171" s="42" t="s">
        <v>19</v>
      </c>
      <c r="B171" s="32"/>
      <c r="C171" s="109">
        <v>719014</v>
      </c>
      <c r="D171" s="13" t="s">
        <v>145</v>
      </c>
      <c r="E171" s="87">
        <v>0</v>
      </c>
      <c r="F171" s="50">
        <v>2020.23</v>
      </c>
      <c r="G171" s="50"/>
      <c r="H171" s="50">
        <f t="shared" ref="H171" si="35">E171+F171+G171</f>
        <v>2020.23</v>
      </c>
      <c r="I171" s="84"/>
    </row>
    <row r="172" spans="1:10" ht="15.75" thickBot="1" x14ac:dyDescent="0.3">
      <c r="A172" s="115" t="s">
        <v>76</v>
      </c>
      <c r="B172" s="116"/>
      <c r="C172" s="116"/>
      <c r="D172" s="117"/>
      <c r="E172" s="21">
        <f t="shared" ref="E172" si="36">SUM(E171,E170,E160)</f>
        <v>304487</v>
      </c>
      <c r="F172" s="21">
        <f>SUM(F171,F170,F160)</f>
        <v>18191.560000000001</v>
      </c>
      <c r="G172" s="21">
        <f>SUM(G171,G170,G160)</f>
        <v>-19000</v>
      </c>
      <c r="H172" s="21">
        <f>SUM(H171,H170,H160)</f>
        <v>303678.56</v>
      </c>
      <c r="I172" s="84"/>
    </row>
    <row r="173" spans="1:10" ht="16.5" thickBot="1" x14ac:dyDescent="0.3">
      <c r="A173" s="44"/>
      <c r="B173" s="118" t="s">
        <v>14</v>
      </c>
      <c r="C173" s="119"/>
      <c r="D173" s="120"/>
      <c r="E173" s="90">
        <f>SUM(E172,E125)</f>
        <v>866556</v>
      </c>
      <c r="F173" s="29">
        <f>SUM(F172,F125)</f>
        <v>61352.92</v>
      </c>
      <c r="G173" s="29">
        <f>SUM(G172,G125)</f>
        <v>-43400</v>
      </c>
      <c r="H173" s="29">
        <f>SUM(H172,H125)</f>
        <v>884508.91999999993</v>
      </c>
      <c r="I173" s="113">
        <f>SUM(I45:I172)</f>
        <v>0</v>
      </c>
      <c r="J173" s="47"/>
    </row>
    <row r="174" spans="1:10" ht="15.75" x14ac:dyDescent="0.25">
      <c r="A174" s="45"/>
      <c r="B174" s="45" t="s">
        <v>17</v>
      </c>
      <c r="C174" s="110"/>
      <c r="D174" s="45"/>
      <c r="E174" s="5"/>
      <c r="F174" s="5"/>
      <c r="G174" s="5"/>
      <c r="H174" s="5"/>
    </row>
    <row r="175" spans="1:10" ht="15.75" x14ac:dyDescent="0.25">
      <c r="A175" s="46"/>
      <c r="B175" s="46"/>
      <c r="C175" s="110" t="s">
        <v>147</v>
      </c>
      <c r="D175" s="45"/>
      <c r="E175" s="5"/>
      <c r="F175" s="5"/>
      <c r="G175" s="5"/>
      <c r="H175" s="5"/>
    </row>
    <row r="176" spans="1:10" ht="15.75" x14ac:dyDescent="0.25">
      <c r="A176" s="51"/>
      <c r="B176" s="51" t="s">
        <v>148</v>
      </c>
      <c r="C176" s="110"/>
      <c r="D176" s="45"/>
      <c r="E176" s="5"/>
      <c r="F176" s="5"/>
      <c r="G176" s="5"/>
      <c r="H176" s="5"/>
    </row>
    <row r="177" spans="1:9" ht="15.75" x14ac:dyDescent="0.25">
      <c r="A177" s="52"/>
      <c r="B177" s="52" t="s">
        <v>149</v>
      </c>
      <c r="C177" s="110"/>
      <c r="D177" s="45"/>
      <c r="E177" s="5"/>
      <c r="F177" s="5"/>
      <c r="G177" s="5"/>
      <c r="H177" s="5"/>
    </row>
    <row r="178" spans="1:9" s="4" customFormat="1" ht="5.25" customHeight="1" x14ac:dyDescent="0.25">
      <c r="A178" s="45"/>
      <c r="B178" s="45"/>
      <c r="C178" s="110"/>
      <c r="D178" s="45"/>
      <c r="E178" s="5"/>
      <c r="F178" s="5"/>
      <c r="G178" s="5"/>
      <c r="H178" s="5"/>
      <c r="I178" s="81"/>
    </row>
  </sheetData>
  <mergeCells count="14">
    <mergeCell ref="B1:J1"/>
    <mergeCell ref="A172:D172"/>
    <mergeCell ref="B173:D173"/>
    <mergeCell ref="A126:D126"/>
    <mergeCell ref="E43:H43"/>
    <mergeCell ref="A45:D45"/>
    <mergeCell ref="A125:D125"/>
    <mergeCell ref="B2:H2"/>
    <mergeCell ref="B40:D40"/>
    <mergeCell ref="A39:D39"/>
    <mergeCell ref="E5:H5"/>
    <mergeCell ref="A7:D7"/>
    <mergeCell ref="A21:D21"/>
    <mergeCell ref="A22:D22"/>
  </mergeCells>
  <phoneticPr fontId="22" type="noConversion"/>
  <pageMargins left="0.19" right="0.33" top="0.74803149606299213" bottom="0.74803149606299213" header="0.31496062992125984" footer="0.31496062992125984"/>
  <pageSetup paperSize="8" scale="8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Hárok1</vt:lpstr>
      <vt:lpstr>Hárok3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Obec</dc:creator>
  <cp:lastModifiedBy>Pro veduci</cp:lastModifiedBy>
  <cp:lastPrinted>2020-04-20T12:12:02Z</cp:lastPrinted>
  <dcterms:created xsi:type="dcterms:W3CDTF">2015-11-12T08:45:14Z</dcterms:created>
  <dcterms:modified xsi:type="dcterms:W3CDTF">2020-05-27T06:43:24Z</dcterms:modified>
</cp:coreProperties>
</file>