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Pro veduci\Desktop\Čerpanie rozpočtu Kľúč\"/>
    </mc:Choice>
  </mc:AlternateContent>
  <xr:revisionPtr revIDLastSave="0" documentId="13_ncr:1_{B48D9218-B265-473C-A21B-A37038B2E42B}" xr6:coauthVersionLast="45" xr6:coauthVersionMax="45" xr10:uidLastSave="{00000000-0000-0000-0000-000000000000}"/>
  <bookViews>
    <workbookView xWindow="-120" yWindow="-120" windowWidth="24240" windowHeight="13140" xr2:uid="{00000000-000D-0000-FFFF-FFFF00000000}"/>
  </bookViews>
  <sheets>
    <sheet name="Hárok1" sheetId="1" r:id="rId1"/>
    <sheet name="Hárok3" sheetId="3" r:id="rId2"/>
  </sheets>
  <calcPr calcId="181029" iterateCount="1"/>
</workbook>
</file>

<file path=xl/calcChain.xml><?xml version="1.0" encoding="utf-8"?>
<calcChain xmlns="http://schemas.openxmlformats.org/spreadsheetml/2006/main">
  <c r="K106" i="1" l="1"/>
  <c r="K162" i="1"/>
  <c r="K151" i="1"/>
  <c r="K27" i="1" l="1"/>
  <c r="K172" i="1" l="1"/>
  <c r="L173" i="1"/>
  <c r="L166" i="1"/>
  <c r="L167" i="1"/>
  <c r="L168" i="1"/>
  <c r="L170" i="1"/>
  <c r="L164" i="1"/>
  <c r="L159" i="1"/>
  <c r="L160" i="1"/>
  <c r="L158" i="1"/>
  <c r="K161" i="1"/>
  <c r="K156" i="1"/>
  <c r="L154" i="1"/>
  <c r="L155" i="1"/>
  <c r="L153" i="1"/>
  <c r="L150" i="1"/>
  <c r="L149" i="1"/>
  <c r="L144" i="1"/>
  <c r="L145" i="1"/>
  <c r="L146" i="1"/>
  <c r="L147" i="1"/>
  <c r="L148" i="1"/>
  <c r="L143" i="1"/>
  <c r="L132" i="1"/>
  <c r="L133" i="1"/>
  <c r="L134" i="1"/>
  <c r="L135" i="1"/>
  <c r="L136" i="1"/>
  <c r="L137" i="1"/>
  <c r="L138" i="1"/>
  <c r="L139" i="1"/>
  <c r="K125" i="1"/>
  <c r="L126" i="1"/>
  <c r="L123" i="1"/>
  <c r="L124" i="1"/>
  <c r="L122" i="1"/>
  <c r="L121" i="1"/>
  <c r="L110" i="1"/>
  <c r="L111" i="1"/>
  <c r="L112" i="1"/>
  <c r="L114" i="1"/>
  <c r="L115" i="1"/>
  <c r="L116" i="1"/>
  <c r="L117" i="1"/>
  <c r="L118" i="1"/>
  <c r="L119" i="1"/>
  <c r="L108" i="1"/>
  <c r="L89" i="1"/>
  <c r="L91" i="1"/>
  <c r="L92" i="1"/>
  <c r="L93" i="1"/>
  <c r="L94" i="1"/>
  <c r="L95" i="1"/>
  <c r="L96" i="1"/>
  <c r="L97" i="1"/>
  <c r="L98" i="1"/>
  <c r="L99" i="1"/>
  <c r="L100" i="1"/>
  <c r="L101" i="1"/>
  <c r="L102" i="1"/>
  <c r="L103" i="1"/>
  <c r="L104" i="1"/>
  <c r="K86" i="1"/>
  <c r="K87" i="1" s="1"/>
  <c r="L85" i="1"/>
  <c r="L84" i="1"/>
  <c r="K82" i="1"/>
  <c r="L78" i="1"/>
  <c r="L79" i="1"/>
  <c r="L80" i="1"/>
  <c r="L81" i="1"/>
  <c r="L77" i="1"/>
  <c r="L71" i="1"/>
  <c r="L72" i="1"/>
  <c r="L73" i="1"/>
  <c r="L74" i="1"/>
  <c r="L70" i="1"/>
  <c r="K75" i="1"/>
  <c r="K68" i="1"/>
  <c r="L65" i="1"/>
  <c r="L66" i="1"/>
  <c r="L67" i="1"/>
  <c r="L64" i="1"/>
  <c r="K62" i="1"/>
  <c r="L60" i="1"/>
  <c r="L61" i="1"/>
  <c r="L59" i="1"/>
  <c r="L49" i="1"/>
  <c r="L50" i="1"/>
  <c r="L51" i="1"/>
  <c r="L52" i="1"/>
  <c r="L53" i="1"/>
  <c r="L54" i="1"/>
  <c r="L56" i="1"/>
  <c r="L57" i="1"/>
  <c r="L47" i="1"/>
  <c r="K39" i="1"/>
  <c r="K40" i="1" s="1"/>
  <c r="L31" i="1"/>
  <c r="L32" i="1"/>
  <c r="L33" i="1"/>
  <c r="L34" i="1"/>
  <c r="L35" i="1"/>
  <c r="L36" i="1"/>
  <c r="L37" i="1"/>
  <c r="L38" i="1"/>
  <c r="L30" i="1"/>
  <c r="L29" i="1"/>
  <c r="L26" i="1"/>
  <c r="L20" i="1"/>
  <c r="K21" i="1"/>
  <c r="K17" i="1"/>
  <c r="L19" i="1"/>
  <c r="L11" i="1"/>
  <c r="L13" i="1"/>
  <c r="L14" i="1"/>
  <c r="L15" i="1"/>
  <c r="L16" i="1"/>
  <c r="K174" i="1" l="1"/>
  <c r="K127" i="1"/>
  <c r="K22" i="1"/>
  <c r="K41" i="1" s="1"/>
  <c r="J125" i="1"/>
  <c r="K175" i="1" l="1"/>
  <c r="J172" i="1"/>
  <c r="J161" i="1"/>
  <c r="J156" i="1"/>
  <c r="J151" i="1"/>
  <c r="J162" i="1" s="1"/>
  <c r="J106" i="1"/>
  <c r="J86" i="1"/>
  <c r="J82" i="1"/>
  <c r="J75" i="1"/>
  <c r="J68" i="1"/>
  <c r="J62" i="1"/>
  <c r="J39" i="1"/>
  <c r="J17" i="1"/>
  <c r="J21" i="1"/>
  <c r="J27" i="1"/>
  <c r="J40" i="1" l="1"/>
  <c r="J87" i="1"/>
  <c r="J127" i="1" s="1"/>
  <c r="J174" i="1"/>
  <c r="J22" i="1"/>
  <c r="I125" i="1"/>
  <c r="I151" i="1"/>
  <c r="I156" i="1"/>
  <c r="I172" i="1"/>
  <c r="I161" i="1"/>
  <c r="I62" i="1"/>
  <c r="I68" i="1"/>
  <c r="I75" i="1"/>
  <c r="I82" i="1"/>
  <c r="I86" i="1"/>
  <c r="I106" i="1"/>
  <c r="I17" i="1"/>
  <c r="I27" i="1"/>
  <c r="I21" i="1"/>
  <c r="I39" i="1"/>
  <c r="J41" i="1" l="1"/>
  <c r="I40" i="1"/>
  <c r="I162" i="1"/>
  <c r="J175" i="1"/>
  <c r="I22" i="1"/>
  <c r="I41" i="1" s="1"/>
  <c r="I87" i="1"/>
  <c r="I127" i="1" s="1"/>
  <c r="I174" i="1"/>
  <c r="I175" i="1" l="1"/>
  <c r="H172" i="1"/>
  <c r="H161" i="1"/>
  <c r="H156" i="1"/>
  <c r="H151" i="1"/>
  <c r="H125" i="1"/>
  <c r="H106" i="1"/>
  <c r="H86" i="1"/>
  <c r="H82" i="1"/>
  <c r="H75" i="1"/>
  <c r="H68" i="1"/>
  <c r="H62" i="1"/>
  <c r="H17" i="1"/>
  <c r="H21" i="1"/>
  <c r="H27" i="1"/>
  <c r="H39" i="1"/>
  <c r="H87" i="1" l="1"/>
  <c r="H127" i="1" s="1"/>
  <c r="H162" i="1"/>
  <c r="H174" i="1" s="1"/>
  <c r="H40" i="1"/>
  <c r="H22" i="1"/>
  <c r="H41" i="1" l="1"/>
  <c r="H175" i="1"/>
  <c r="G172" i="1"/>
  <c r="G161" i="1"/>
  <c r="G156" i="1"/>
  <c r="G151" i="1"/>
  <c r="G125" i="1"/>
  <c r="G106" i="1"/>
  <c r="G86" i="1"/>
  <c r="G82" i="1"/>
  <c r="G75" i="1"/>
  <c r="G68" i="1"/>
  <c r="G62" i="1"/>
  <c r="G39" i="1"/>
  <c r="G27" i="1"/>
  <c r="G21" i="1"/>
  <c r="G17" i="1"/>
  <c r="G40" i="1" l="1"/>
  <c r="G162" i="1"/>
  <c r="G174" i="1" s="1"/>
  <c r="G87" i="1"/>
  <c r="G127" i="1" s="1"/>
  <c r="G175" i="1" s="1"/>
  <c r="G22" i="1"/>
  <c r="E169" i="1"/>
  <c r="L169" i="1" s="1"/>
  <c r="E165" i="1"/>
  <c r="L165" i="1" s="1"/>
  <c r="E113" i="1"/>
  <c r="L113" i="1" s="1"/>
  <c r="E109" i="1"/>
  <c r="L109" i="1" s="1"/>
  <c r="E90" i="1"/>
  <c r="L90" i="1" s="1"/>
  <c r="E55" i="1"/>
  <c r="L55" i="1" s="1"/>
  <c r="E48" i="1"/>
  <c r="L48" i="1" s="1"/>
  <c r="L125" i="1" l="1"/>
  <c r="G41" i="1"/>
  <c r="E125" i="1"/>
  <c r="E12" i="1"/>
  <c r="L12" i="1" s="1"/>
  <c r="F106" i="1"/>
  <c r="E75" i="1"/>
  <c r="F75" i="1"/>
  <c r="F68" i="1"/>
  <c r="F151" i="1"/>
  <c r="E151" i="1"/>
  <c r="F125" i="1"/>
  <c r="F39" i="1"/>
  <c r="F17" i="1"/>
  <c r="L68" i="1" l="1"/>
  <c r="L75" i="1"/>
  <c r="L151" i="1"/>
  <c r="L39" i="1"/>
  <c r="E105" i="1" l="1"/>
  <c r="L105" i="1" s="1"/>
  <c r="E141" i="1" l="1"/>
  <c r="L141" i="1" s="1"/>
  <c r="E39" i="1" l="1"/>
  <c r="E130" i="1"/>
  <c r="L130" i="1" s="1"/>
  <c r="E131" i="1" l="1"/>
  <c r="L131" i="1" s="1"/>
  <c r="E140" i="1"/>
  <c r="L140" i="1" s="1"/>
  <c r="E172" i="1"/>
  <c r="E25" i="1" s="1"/>
  <c r="L25" i="1" s="1"/>
  <c r="L172" i="1"/>
  <c r="E106" i="1"/>
  <c r="E10" i="1" s="1"/>
  <c r="L10" i="1" s="1"/>
  <c r="L106" i="1" l="1"/>
  <c r="F172" i="1" l="1"/>
  <c r="F21" i="1" l="1"/>
  <c r="L21" i="1"/>
  <c r="E21" i="1"/>
  <c r="E86" i="1" l="1"/>
  <c r="E82" i="1"/>
  <c r="E68" i="1"/>
  <c r="E161" i="1"/>
  <c r="F161" i="1" l="1"/>
  <c r="L161" i="1"/>
  <c r="F156" i="1"/>
  <c r="L156" i="1"/>
  <c r="F86" i="1"/>
  <c r="L86" i="1"/>
  <c r="F82" i="1"/>
  <c r="L82" i="1"/>
  <c r="E62" i="1"/>
  <c r="F62" i="1"/>
  <c r="L62" i="1"/>
  <c r="E27" i="1"/>
  <c r="E40" i="1" s="1"/>
  <c r="L162" i="1" l="1"/>
  <c r="L174" i="1" s="1"/>
  <c r="F162" i="1"/>
  <c r="F174" i="1" s="1"/>
  <c r="L87" i="1"/>
  <c r="L127" i="1" s="1"/>
  <c r="F87" i="1"/>
  <c r="F127" i="1" s="1"/>
  <c r="E87" i="1"/>
  <c r="L175" i="1" l="1"/>
  <c r="E127" i="1"/>
  <c r="E9" i="1"/>
  <c r="F27" i="1"/>
  <c r="F40" i="1" s="1"/>
  <c r="L27" i="1"/>
  <c r="L40" i="1" s="1"/>
  <c r="L17" i="1" l="1"/>
  <c r="L9" i="1"/>
  <c r="E17" i="1"/>
  <c r="E22" i="1" s="1"/>
  <c r="E41" i="1" s="1"/>
  <c r="E156" i="1"/>
  <c r="L22" i="1" l="1"/>
  <c r="L41" i="1" s="1"/>
  <c r="F22" i="1"/>
  <c r="F41" i="1" s="1"/>
  <c r="F175" i="1" l="1"/>
  <c r="E162" i="1" l="1"/>
  <c r="E174" i="1" s="1"/>
  <c r="E1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 veduci</author>
    <author>PrO Lendak</author>
    <author>DSL</author>
  </authors>
  <commentList>
    <comment ref="F9" authorId="0" shapeId="0" xr:uid="{25BFD81E-B45E-420D-96C5-330C15193D07}">
      <text>
        <r>
          <rPr>
            <b/>
            <sz val="9"/>
            <color indexed="81"/>
            <rFont val="Segoe UI"/>
            <family val="2"/>
            <charset val="238"/>
          </rPr>
          <t>Pro veduci:</t>
        </r>
        <r>
          <rPr>
            <sz val="9"/>
            <color indexed="81"/>
            <rFont val="Segoe UI"/>
            <family val="2"/>
            <charset val="238"/>
          </rPr>
          <t xml:space="preserve">
4205,03€ = 1005,03€ - prenesenie daňovej povinnosti 4Q 2019 zaplatená v januári (materiál na chodník)
                    3200,00€ - odchodné 2 zamestnanci (prenos z roku 2019)</t>
        </r>
      </text>
    </comment>
    <comment ref="G9" authorId="0" shapeId="0" xr:uid="{29A2C66D-F6AC-41BD-B59C-066F967983AE}">
      <text>
        <r>
          <rPr>
            <b/>
            <sz val="9"/>
            <color indexed="81"/>
            <rFont val="Segoe UI"/>
            <family val="2"/>
            <charset val="238"/>
          </rPr>
          <t>Pro veduci:</t>
        </r>
        <r>
          <rPr>
            <sz val="9"/>
            <color indexed="81"/>
            <rFont val="Segoe UI"/>
            <family val="2"/>
            <charset val="238"/>
          </rPr>
          <t xml:space="preserve">
šetrenie z dôvodu koronavírusu - viď výdavkovú časť</t>
        </r>
      </text>
    </comment>
    <comment ref="H9" authorId="0" shapeId="0" xr:uid="{039A68FC-1E98-4785-B619-20B0C19E7ADA}">
      <text>
        <r>
          <rPr>
            <b/>
            <sz val="9"/>
            <color indexed="81"/>
            <rFont val="Segoe UI"/>
            <family val="2"/>
            <charset val="238"/>
          </rPr>
          <t>Pro veduci:</t>
        </r>
        <r>
          <rPr>
            <sz val="9"/>
            <color indexed="81"/>
            <rFont val="Segoe UI"/>
            <family val="2"/>
            <charset val="238"/>
          </rPr>
          <t xml:space="preserve">
zvýšenie transferu z dôvodu výmeny drôtového vedenia na rozhlas a pridanie drôtu na kamerový systém</t>
        </r>
      </text>
    </comment>
    <comment ref="F10" authorId="0" shapeId="0" xr:uid="{1FD78C81-4208-4361-9A51-38A9F7D07DDE}">
      <text>
        <r>
          <rPr>
            <b/>
            <sz val="9"/>
            <color indexed="81"/>
            <rFont val="Segoe UI"/>
            <family val="2"/>
            <charset val="238"/>
          </rPr>
          <t>Pro veduci:</t>
        </r>
        <r>
          <rPr>
            <sz val="9"/>
            <color indexed="81"/>
            <rFont val="Segoe UI"/>
            <family val="2"/>
            <charset val="238"/>
          </rPr>
          <t xml:space="preserve">
nákup VOK na zberný dvor 7m3 - 3ks - otvorené;
                                                       - 2 ks - zatvorené</t>
        </r>
      </text>
    </comment>
    <comment ref="H10" authorId="0" shapeId="0" xr:uid="{3D3526A2-6CBC-412D-84C3-A49C03DCEA4E}">
      <text>
        <r>
          <rPr>
            <b/>
            <sz val="9"/>
            <color indexed="81"/>
            <rFont val="Segoe UI"/>
            <family val="2"/>
            <charset val="238"/>
          </rPr>
          <t>Pro veduci:</t>
        </r>
        <r>
          <rPr>
            <sz val="9"/>
            <color indexed="81"/>
            <rFont val="Segoe UI"/>
            <family val="2"/>
            <charset val="238"/>
          </rPr>
          <t xml:space="preserve">
zvýšenie príspevku z dôvodu nákupu materiálu na dočasnú stabilizáciu steny prístrešku na kontajnery na zbernom dvore</t>
        </r>
      </text>
    </comment>
    <comment ref="G11" authorId="0" shapeId="0" xr:uid="{7AC6FEFA-DC10-44C5-8DCD-BDC5F71962CD}">
      <text>
        <r>
          <rPr>
            <b/>
            <sz val="9"/>
            <color indexed="81"/>
            <rFont val="Segoe UI"/>
            <family val="2"/>
            <charset val="238"/>
          </rPr>
          <t>Pro veduci:</t>
        </r>
        <r>
          <rPr>
            <sz val="9"/>
            <color indexed="81"/>
            <rFont val="Segoe UI"/>
            <family val="2"/>
            <charset val="238"/>
          </rPr>
          <t xml:space="preserve">
šetrenie z dôvodu koronavírusu</t>
        </r>
      </text>
    </comment>
    <comment ref="G13" authorId="0" shapeId="0" xr:uid="{DFD5526C-6898-491F-A4B1-6CFECF3FFB67}">
      <text>
        <r>
          <rPr>
            <b/>
            <sz val="9"/>
            <color indexed="81"/>
            <rFont val="Segoe UI"/>
            <family val="2"/>
            <charset val="238"/>
          </rPr>
          <t>Pro veduci:</t>
        </r>
        <r>
          <rPr>
            <sz val="9"/>
            <color indexed="81"/>
            <rFont val="Segoe UI"/>
            <family val="2"/>
            <charset val="238"/>
          </rPr>
          <t xml:space="preserve">
usporené financie po verejnom obstarávaní</t>
        </r>
      </text>
    </comment>
    <comment ref="I13" authorId="0" shapeId="0" xr:uid="{FF3BBB46-AE33-4D71-A31E-87E64EB8BE50}">
      <text>
        <r>
          <rPr>
            <b/>
            <sz val="9"/>
            <color indexed="81"/>
            <rFont val="Segoe UI"/>
            <family val="2"/>
            <charset val="238"/>
          </rPr>
          <t>Pro veduci:</t>
        </r>
        <r>
          <rPr>
            <sz val="9"/>
            <color indexed="81"/>
            <rFont val="Segoe UI"/>
            <family val="2"/>
            <charset val="238"/>
          </rPr>
          <t xml:space="preserve">
po investično-finačnej komisii</t>
        </r>
      </text>
    </comment>
    <comment ref="F16" authorId="0" shapeId="0" xr:uid="{4FEAD571-D0FD-4A28-AEED-A43FADE4BFB8}">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t>
        </r>
      </text>
    </comment>
    <comment ref="I19" authorId="0" shapeId="0" xr:uid="{5592B47D-E417-440D-8BB7-6FB6D627B95A}">
      <text>
        <r>
          <rPr>
            <b/>
            <sz val="9"/>
            <color indexed="81"/>
            <rFont val="Segoe UI"/>
            <family val="2"/>
            <charset val="238"/>
          </rPr>
          <t>Pro veduci:</t>
        </r>
        <r>
          <rPr>
            <sz val="9"/>
            <color indexed="81"/>
            <rFont val="Segoe UI"/>
            <family val="2"/>
            <charset val="238"/>
          </rPr>
          <t xml:space="preserve">
príjem za platby stravných lístkov zamestnanca v hotovosti</t>
        </r>
      </text>
    </comment>
    <comment ref="E20" authorId="0" shapeId="0" xr:uid="{98843C92-CDAA-4CA8-B49C-92004DEE7667}">
      <text>
        <r>
          <rPr>
            <b/>
            <sz val="9"/>
            <color indexed="81"/>
            <rFont val="Segoe UI"/>
            <family val="2"/>
            <charset val="238"/>
          </rPr>
          <t>Pro veduci:</t>
        </r>
        <r>
          <rPr>
            <sz val="9"/>
            <color indexed="81"/>
            <rFont val="Segoe UI"/>
            <family val="2"/>
            <charset val="238"/>
          </rPr>
          <t xml:space="preserve">
bude upravená na základe zmluvy s OZV</t>
        </r>
      </text>
    </comment>
    <comment ref="G20" authorId="0" shapeId="0" xr:uid="{5E586C70-483E-4E55-8B42-879FC6FFBC2F}">
      <text>
        <r>
          <rPr>
            <b/>
            <sz val="9"/>
            <color indexed="81"/>
            <rFont val="Segoe UI"/>
            <family val="2"/>
            <charset val="238"/>
          </rPr>
          <t>Pro veduci:</t>
        </r>
        <r>
          <rPr>
            <sz val="9"/>
            <color indexed="81"/>
            <rFont val="Segoe UI"/>
            <family val="2"/>
            <charset val="238"/>
          </rPr>
          <t xml:space="preserve">
navýšené na základe  zmluvy s NATURPACK, a.s.</t>
        </r>
      </text>
    </comment>
    <comment ref="K20" authorId="1" shapeId="0" xr:uid="{DCF679F3-2C43-4DBB-817A-4879362A0EBA}">
      <text>
        <r>
          <rPr>
            <b/>
            <sz val="9"/>
            <color indexed="81"/>
            <rFont val="Segoe UI"/>
            <family val="2"/>
            <charset val="238"/>
          </rPr>
          <t>PrO Lendak:</t>
        </r>
        <r>
          <rPr>
            <sz val="9"/>
            <color indexed="81"/>
            <rFont val="Segoe UI"/>
            <family val="2"/>
            <charset val="238"/>
          </rPr>
          <t xml:space="preserve">
Vyšší príjem z dôvodu vývozu kovov</t>
        </r>
      </text>
    </comment>
    <comment ref="E25" authorId="0" shapeId="0" xr:uid="{EE181B3F-1859-494E-B004-896EA0B7ECA4}">
      <text>
        <r>
          <rPr>
            <b/>
            <sz val="9"/>
            <color indexed="81"/>
            <rFont val="Segoe UI"/>
            <family val="2"/>
            <charset val="238"/>
          </rPr>
          <t>Pro veduci:</t>
        </r>
        <r>
          <rPr>
            <sz val="9"/>
            <color indexed="81"/>
            <rFont val="Segoe UI"/>
            <family val="2"/>
            <charset val="238"/>
          </rPr>
          <t xml:space="preserve">
výstavba SKV - 144 206,45€;
prístrešok k budove PrO - 7000€</t>
        </r>
      </text>
    </comment>
    <comment ref="F25" authorId="0" shapeId="0" xr:uid="{8F8D8285-4D25-4DAA-B0B6-88976E614337}">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25" authorId="0" shapeId="0" xr:uid="{C5B1D46E-4DDB-4D95-AE60-747B0BE5CF94}">
      <text>
        <r>
          <rPr>
            <b/>
            <sz val="9"/>
            <color indexed="81"/>
            <rFont val="Segoe UI"/>
            <family val="2"/>
            <charset val="238"/>
          </rPr>
          <t>Pro veduci:</t>
        </r>
        <r>
          <rPr>
            <sz val="9"/>
            <color indexed="81"/>
            <rFont val="Segoe UI"/>
            <family val="2"/>
            <charset val="238"/>
          </rPr>
          <t xml:space="preserve">
usporené financie po verejnom obstarávaní</t>
        </r>
      </text>
    </comment>
    <comment ref="F29" authorId="0" shapeId="0" xr:uid="{85C2ECCC-F3C8-41E9-9E98-3634F0DD2B69}">
      <text>
        <r>
          <rPr>
            <b/>
            <sz val="9"/>
            <color indexed="81"/>
            <rFont val="Segoe UI"/>
            <family val="2"/>
            <charset val="238"/>
          </rPr>
          <t>Pro veduci:</t>
        </r>
        <r>
          <rPr>
            <sz val="9"/>
            <color indexed="81"/>
            <rFont val="Segoe UI"/>
            <family val="2"/>
            <charset val="238"/>
          </rPr>
          <t xml:space="preserve">
nev. prostriedky z PČ - 209,56€ - budova PrO
                                    - 1 810,67€ - splaškový kanál výstavba
                                    - 8 974,11€ - vyšší príjem ako predpoklad rozpočtu (vodné a stočné) a úspora na výdavkovej strane v PČ</t>
        </r>
      </text>
    </comment>
    <comment ref="E47" authorId="0" shapeId="0" xr:uid="{44BC4435-EC60-4802-9219-31B64890BB51}">
      <text>
        <r>
          <rPr>
            <b/>
            <sz val="9"/>
            <color indexed="81"/>
            <rFont val="Segoe UI"/>
            <family val="2"/>
            <charset val="238"/>
          </rPr>
          <t>Pro veduci:</t>
        </r>
        <r>
          <rPr>
            <sz val="9"/>
            <color indexed="81"/>
            <rFont val="Segoe UI"/>
            <family val="2"/>
            <charset val="238"/>
          </rPr>
          <t xml:space="preserve">
4 zamestnanci</t>
        </r>
      </text>
    </comment>
    <comment ref="F49" authorId="0" shapeId="0" xr:uid="{74B88917-C5D0-4994-80AC-682B00C4EF01}">
      <text>
        <r>
          <rPr>
            <b/>
            <sz val="9"/>
            <color indexed="81"/>
            <rFont val="Segoe UI"/>
            <family val="2"/>
            <charset val="238"/>
          </rPr>
          <t>Pro veduci:</t>
        </r>
        <r>
          <rPr>
            <sz val="9"/>
            <color indexed="81"/>
            <rFont val="Segoe UI"/>
            <family val="2"/>
            <charset val="238"/>
          </rPr>
          <t xml:space="preserve">
odchodné 2 zamesnanci</t>
        </r>
      </text>
    </comment>
    <comment ref="G50" authorId="0" shapeId="0" xr:uid="{5E75EF44-E254-4BD1-9FD6-11FC16C338D2}">
      <text>
        <r>
          <rPr>
            <b/>
            <sz val="9"/>
            <color indexed="81"/>
            <rFont val="Segoe UI"/>
            <family val="2"/>
            <charset val="238"/>
          </rPr>
          <t>Pro veduci:</t>
        </r>
        <r>
          <rPr>
            <sz val="9"/>
            <color indexed="81"/>
            <rFont val="Segoe UI"/>
            <family val="2"/>
            <charset val="238"/>
          </rPr>
          <t xml:space="preserve">
zvýšené náklady na čistiace a antibakteriálne prostriedky</t>
        </r>
      </text>
    </comment>
    <comment ref="K50" authorId="1" shapeId="0" xr:uid="{D4523E9A-6EA4-4F62-B071-BF2AE39363E5}">
      <text>
        <r>
          <rPr>
            <b/>
            <sz val="9"/>
            <color indexed="81"/>
            <rFont val="Segoe UI"/>
            <family val="2"/>
            <charset val="238"/>
          </rPr>
          <t>PrO Lendak:</t>
        </r>
        <r>
          <rPr>
            <sz val="9"/>
            <color indexed="81"/>
            <rFont val="Segoe UI"/>
            <family val="2"/>
            <charset val="238"/>
          </rPr>
          <t xml:space="preserve">
náklady na dezinfekciu</t>
        </r>
      </text>
    </comment>
    <comment ref="E53" authorId="0" shapeId="0" xr:uid="{00000000-0006-0000-0000-000002000000}">
      <text>
        <r>
          <rPr>
            <b/>
            <sz val="9"/>
            <color indexed="81"/>
            <rFont val="Segoe UI"/>
            <family val="2"/>
            <charset val="238"/>
          </rPr>
          <t>Pro veduci:</t>
        </r>
        <r>
          <rPr>
            <sz val="9"/>
            <color indexed="81"/>
            <rFont val="Segoe UI"/>
            <family val="2"/>
            <charset val="238"/>
          </rPr>
          <t xml:space="preserve">
2100 - benzín
900 - oprava, servis, špeciálne kvapaliny, STK, poistenie</t>
        </r>
      </text>
    </comment>
    <comment ref="K53" authorId="1" shapeId="0" xr:uid="{C312A103-4E2A-4536-ABB5-68AE86B32C9C}">
      <text>
        <r>
          <rPr>
            <b/>
            <sz val="9"/>
            <color indexed="81"/>
            <rFont val="Segoe UI"/>
            <family val="2"/>
            <charset val="238"/>
          </rPr>
          <t>PrO Lendak:</t>
        </r>
        <r>
          <rPr>
            <sz val="9"/>
            <color indexed="81"/>
            <rFont val="Segoe UI"/>
            <family val="2"/>
            <charset val="238"/>
          </rPr>
          <t xml:space="preserve">
oprava bŕzd
výmena pneumatík
(letné aj zimné)</t>
        </r>
      </text>
    </comment>
    <comment ref="E56" authorId="0" shapeId="0" xr:uid="{3D696ADD-5776-4A60-9E32-8B7FFC9112F2}">
      <text>
        <r>
          <rPr>
            <b/>
            <sz val="9"/>
            <color indexed="81"/>
            <rFont val="Segoe UI"/>
            <family val="2"/>
            <charset val="238"/>
          </rPr>
          <t>Pro veduci:</t>
        </r>
        <r>
          <rPr>
            <sz val="9"/>
            <color indexed="81"/>
            <rFont val="Segoe UI"/>
            <family val="2"/>
            <charset val="238"/>
          </rPr>
          <t xml:space="preserve">
budova PrO </t>
        </r>
      </text>
    </comment>
    <comment ref="E57" authorId="0" shapeId="0" xr:uid="{00000000-0006-0000-0000-000003000000}">
      <text>
        <r>
          <rPr>
            <b/>
            <sz val="9"/>
            <color indexed="81"/>
            <rFont val="Segoe UI"/>
            <family val="2"/>
            <charset val="238"/>
          </rPr>
          <t>Pro veduci:</t>
        </r>
        <r>
          <rPr>
            <sz val="9"/>
            <color indexed="81"/>
            <rFont val="Segoe UI"/>
            <family val="2"/>
            <charset val="238"/>
          </rPr>
          <t xml:space="preserve">
údržba IVES, poštovné, poplatky banke, telefón, poplatok RTVS; iné, školenia</t>
        </r>
      </text>
    </comment>
    <comment ref="G57" authorId="0" shapeId="0" xr:uid="{403E48CA-3665-456C-8B19-3C3749CE0DAD}">
      <text>
        <r>
          <rPr>
            <b/>
            <sz val="9"/>
            <color indexed="81"/>
            <rFont val="Segoe UI"/>
            <family val="2"/>
            <charset val="238"/>
          </rPr>
          <t>Pro veduci:</t>
        </r>
        <r>
          <rPr>
            <sz val="9"/>
            <color indexed="81"/>
            <rFont val="Segoe UI"/>
            <family val="2"/>
            <charset val="238"/>
          </rPr>
          <t xml:space="preserve">
šetrenie z dôvoodu koronavírusu</t>
        </r>
      </text>
    </comment>
    <comment ref="E66" authorId="0" shapeId="0" xr:uid="{A5940120-5DD4-4A39-B1A8-671178756920}">
      <text>
        <r>
          <rPr>
            <b/>
            <sz val="9"/>
            <color indexed="81"/>
            <rFont val="Segoe UI"/>
            <family val="2"/>
            <charset val="238"/>
          </rPr>
          <t>Pro veduci:</t>
        </r>
        <r>
          <rPr>
            <sz val="9"/>
            <color indexed="81"/>
            <rFont val="Segoe UI"/>
            <family val="2"/>
            <charset val="238"/>
          </rPr>
          <t xml:space="preserve">
protipovodňové šachty - 3 ks</t>
        </r>
      </text>
    </comment>
    <comment ref="G66" authorId="0" shapeId="0" xr:uid="{C7B998C2-25DE-4F9A-84B2-F53B4474FEC9}">
      <text>
        <r>
          <rPr>
            <b/>
            <sz val="9"/>
            <color indexed="81"/>
            <rFont val="Segoe UI"/>
            <family val="2"/>
            <charset val="238"/>
          </rPr>
          <t>Pro veduci:</t>
        </r>
        <r>
          <rPr>
            <sz val="9"/>
            <color indexed="81"/>
            <rFont val="Segoe UI"/>
            <family val="2"/>
            <charset val="238"/>
          </rPr>
          <t xml:space="preserve">
šetrenie z dôvodu koronavírusu</t>
        </r>
      </text>
    </comment>
    <comment ref="E70" authorId="0" shapeId="0" xr:uid="{D3DB8243-6A5F-4E2C-AA2A-63F6BC99707C}">
      <text>
        <r>
          <rPr>
            <b/>
            <sz val="9"/>
            <color indexed="81"/>
            <rFont val="Segoe UI"/>
            <family val="2"/>
            <charset val="238"/>
          </rPr>
          <t>Pro veduci:</t>
        </r>
        <r>
          <rPr>
            <sz val="9"/>
            <color indexed="81"/>
            <rFont val="Segoe UI"/>
            <family val="2"/>
            <charset val="238"/>
          </rPr>
          <t xml:space="preserve">
7 500€ -kamenivo a chem. posyp; 
9 000€ - 3 lapače oprava- Poľná, Potočná, Jána Pavla II;
3 000€ - oprava výtlkov po zime
8 500€ - nafta;</t>
        </r>
      </text>
    </comment>
    <comment ref="G70" authorId="0" shapeId="0" xr:uid="{B5A8AE9B-8354-4BA4-B9F6-E1A578BD3971}">
      <text>
        <r>
          <rPr>
            <b/>
            <sz val="9"/>
            <color indexed="81"/>
            <rFont val="Segoe UI"/>
            <family val="2"/>
            <charset val="238"/>
          </rPr>
          <t>Pro veduci:</t>
        </r>
        <r>
          <rPr>
            <sz val="9"/>
            <color indexed="81"/>
            <rFont val="Segoe UI"/>
            <family val="2"/>
            <charset val="238"/>
          </rPr>
          <t xml:space="preserve">
-11000€ = -9000€ - šetrenie z dôvodu koronavírusu - bez realizácie výmeny BGZ žľabov;
               =- 2000€ - úspora na zimnej údržbe,</t>
        </r>
      </text>
    </comment>
    <comment ref="K70" authorId="1" shapeId="0" xr:uid="{77E5A45D-EB4B-4D1A-A1C7-E875132AACC1}">
      <text>
        <r>
          <rPr>
            <b/>
            <sz val="9"/>
            <color indexed="81"/>
            <rFont val="Segoe UI"/>
            <family val="2"/>
            <charset val="238"/>
          </rPr>
          <t>PrO Lendak:</t>
        </r>
        <r>
          <rPr>
            <sz val="9"/>
            <color indexed="81"/>
            <rFont val="Segoe UI"/>
            <family val="2"/>
            <charset val="238"/>
          </rPr>
          <t xml:space="preserve">
nákup asfaltovej zmesy na opravu výtlkov</t>
        </r>
      </text>
    </comment>
    <comment ref="F71" authorId="0" shapeId="0" xr:uid="{45D77DED-FB00-492D-A5DD-D46FB57D75AC}">
      <text>
        <r>
          <rPr>
            <b/>
            <sz val="9"/>
            <color indexed="81"/>
            <rFont val="Segoe UI"/>
            <family val="2"/>
            <charset val="238"/>
          </rPr>
          <t>Pro veduci:</t>
        </r>
        <r>
          <rPr>
            <sz val="9"/>
            <color indexed="81"/>
            <rFont val="Segoe UI"/>
            <family val="2"/>
            <charset val="238"/>
          </rPr>
          <t xml:space="preserve">
prenesenie daňovej povinnosti 4.Q 2019 - zaplatené v januári</t>
        </r>
      </text>
    </comment>
    <comment ref="G71" authorId="0" shapeId="0" xr:uid="{D50C64C1-3650-4FEE-AEDF-30EBC72CF643}">
      <text>
        <r>
          <rPr>
            <b/>
            <sz val="9"/>
            <color indexed="81"/>
            <rFont val="Segoe UI"/>
            <family val="2"/>
            <charset val="238"/>
          </rPr>
          <t xml:space="preserve">Pro veduci:
</t>
        </r>
        <r>
          <rPr>
            <sz val="9"/>
            <color indexed="81"/>
            <rFont val="Segoe UI"/>
            <family val="2"/>
            <charset val="238"/>
          </rPr>
          <t>potrebná suma na dokončenie stavby chodníka</t>
        </r>
      </text>
    </comment>
    <comment ref="E72" authorId="1" shapeId="0" xr:uid="{22360DFD-3DB0-45CF-8D63-707B9171036C}">
      <text>
        <r>
          <rPr>
            <b/>
            <sz val="9"/>
            <color indexed="81"/>
            <rFont val="Segoe UI"/>
            <family val="2"/>
            <charset val="238"/>
          </rPr>
          <t xml:space="preserve">PrO Lendak:
</t>
        </r>
        <r>
          <rPr>
            <sz val="9"/>
            <color indexed="81"/>
            <rFont val="Segoe UI"/>
            <family val="2"/>
            <charset val="238"/>
          </rPr>
          <t>montáž DZ popri hlavnej ulicy, Kostolná, Školská,
Mlynská,
- prechody pre chodcov
- dopravné zrkadlá
...</t>
        </r>
      </text>
    </comment>
    <comment ref="G72" authorId="0" shapeId="0" xr:uid="{30A347F9-92B3-4F70-9B2D-7FDAD8131659}">
      <text>
        <r>
          <rPr>
            <b/>
            <sz val="9"/>
            <color indexed="81"/>
            <rFont val="Segoe UI"/>
            <family val="2"/>
            <charset val="238"/>
          </rPr>
          <t>Pro veduci:</t>
        </r>
        <r>
          <rPr>
            <sz val="9"/>
            <color indexed="81"/>
            <rFont val="Segoe UI"/>
            <family val="2"/>
            <charset val="238"/>
          </rPr>
          <t xml:space="preserve">
šetrenie z dôvodu koronavírusu 
</t>
        </r>
      </text>
    </comment>
    <comment ref="K72" authorId="1" shapeId="0" xr:uid="{B138ED4F-D232-41CE-AEE8-0F51FA9A5624}">
      <text>
        <r>
          <rPr>
            <b/>
            <sz val="9"/>
            <color indexed="81"/>
            <rFont val="Segoe UI"/>
            <family val="2"/>
            <charset val="238"/>
          </rPr>
          <t>PrO Lendak:</t>
        </r>
        <r>
          <rPr>
            <sz val="9"/>
            <color indexed="81"/>
            <rFont val="Segoe UI"/>
            <family val="2"/>
            <charset val="238"/>
          </rPr>
          <t xml:space="preserve">
rozb. Dopr. zrkadlá</t>
        </r>
      </text>
    </comment>
    <comment ref="E78" authorId="0" shapeId="0" xr:uid="{00000000-0006-0000-0000-000006000000}">
      <text>
        <r>
          <rPr>
            <b/>
            <sz val="9"/>
            <color indexed="81"/>
            <rFont val="Segoe UI"/>
            <family val="2"/>
            <charset val="238"/>
          </rPr>
          <t>Pro veduci:</t>
        </r>
        <r>
          <rPr>
            <sz val="9"/>
            <color indexed="81"/>
            <rFont val="Segoe UI"/>
            <family val="2"/>
            <charset val="238"/>
          </rPr>
          <t xml:space="preserve">
materiál 3000€ (30 svietidiel na komplet);
2100€ nájom plošiny (25€ na hod. *7 hod.*12x raz za mesiac s technikom)</t>
        </r>
      </text>
    </comment>
    <comment ref="E81" authorId="0" shapeId="0" xr:uid="{84734141-C713-4CC5-9492-2B443BE1A8A3}">
      <text>
        <r>
          <rPr>
            <b/>
            <sz val="9"/>
            <color indexed="81"/>
            <rFont val="Segoe UI"/>
            <family val="2"/>
            <charset val="238"/>
          </rPr>
          <t>Pro veduci:</t>
        </r>
        <r>
          <rPr>
            <sz val="9"/>
            <color indexed="81"/>
            <rFont val="Segoe UI"/>
            <family val="2"/>
            <charset val="238"/>
          </rPr>
          <t xml:space="preserve">
údržba detského ihriska vo Dvore; jarné orezávanie konárov; vianočná výzdoba</t>
        </r>
      </text>
    </comment>
    <comment ref="E85" authorId="0" shapeId="0" xr:uid="{FA796352-343B-4F5B-B21D-B9BED7631F93}">
      <text>
        <r>
          <rPr>
            <b/>
            <sz val="9"/>
            <color indexed="81"/>
            <rFont val="Segoe UI"/>
            <family val="2"/>
            <charset val="238"/>
          </rPr>
          <t>Pro veduci:</t>
        </r>
        <r>
          <rPr>
            <sz val="9"/>
            <color indexed="81"/>
            <rFont val="Segoe UI"/>
            <family val="2"/>
            <charset val="238"/>
          </rPr>
          <t xml:space="preserve">
JCB - nové pneumatiky = 3200€;
JCB - 2x servis = 3000€;
MAN - snehové reťaze= 600€;
Poistenie na vozidlá = 1300€;
Ostatné opravy a servis, STK, EK, atď = 2 400€</t>
        </r>
      </text>
    </comment>
    <comment ref="E89" authorId="0" shapeId="0" xr:uid="{BB497A9E-D844-4201-8832-6DB4EDF7960F}">
      <text>
        <r>
          <rPr>
            <b/>
            <sz val="9"/>
            <color indexed="81"/>
            <rFont val="Segoe UI"/>
            <family val="2"/>
            <charset val="238"/>
          </rPr>
          <t>Pro veduci:</t>
        </r>
        <r>
          <rPr>
            <sz val="9"/>
            <color indexed="81"/>
            <rFont val="Segoe UI"/>
            <family val="2"/>
            <charset val="238"/>
          </rPr>
          <t xml:space="preserve">
3,5 zamestnanca</t>
        </r>
      </text>
    </comment>
    <comment ref="E95" authorId="0" shapeId="0" xr:uid="{A61F76CA-E76D-484A-874B-AECE80A41A91}">
      <text>
        <r>
          <rPr>
            <b/>
            <sz val="9"/>
            <color indexed="81"/>
            <rFont val="Segoe UI"/>
            <family val="2"/>
            <charset val="238"/>
          </rPr>
          <t>Pro veduci:</t>
        </r>
        <r>
          <rPr>
            <sz val="9"/>
            <color indexed="81"/>
            <rFont val="Segoe UI"/>
            <family val="2"/>
            <charset val="238"/>
          </rPr>
          <t xml:space="preserve">
"Veľký servis" = 2000€;
Poistenie=700€;
Servis, súčiastky PRESCO = 1 300€</t>
        </r>
      </text>
    </comment>
    <comment ref="F98" authorId="0" shapeId="0" xr:uid="{02ABD48E-69DC-46E4-9515-AA32A174278A}">
      <text>
        <r>
          <rPr>
            <b/>
            <sz val="9"/>
            <color indexed="81"/>
            <rFont val="Segoe UI"/>
            <family val="2"/>
            <charset val="238"/>
          </rPr>
          <t>Pro veduci:</t>
        </r>
        <r>
          <rPr>
            <sz val="9"/>
            <color indexed="81"/>
            <rFont val="Segoe UI"/>
            <family val="2"/>
            <charset val="238"/>
          </rPr>
          <t xml:space="preserve">
nákup VOK na zberný dvor 7m3 - 3ks - otvorené;
                                                       - 2 ks - zatvorené
</t>
        </r>
      </text>
    </comment>
    <comment ref="G98" authorId="0" shapeId="0" xr:uid="{595BF945-BB35-441E-B35F-F4B65AC3FC5A}">
      <text>
        <r>
          <rPr>
            <b/>
            <sz val="9"/>
            <color indexed="81"/>
            <rFont val="Segoe UI"/>
            <family val="2"/>
            <charset val="238"/>
          </rPr>
          <t>Pro veduci:</t>
        </r>
        <r>
          <rPr>
            <sz val="9"/>
            <color indexed="81"/>
            <rFont val="Segoe UI"/>
            <family val="2"/>
            <charset val="238"/>
          </rPr>
          <t xml:space="preserve">
59,84t vyvezených do 30.04.2020, vysoký predpoklad prekročenia očakávaných nákladov z dôvodu zvýšeného vyzužívania služby zvozu VOK</t>
        </r>
      </text>
    </comment>
    <comment ref="G99" authorId="0" shapeId="0" xr:uid="{223D0B83-DB05-4E6A-B1DC-8ED87A075813}">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0" authorId="0" shapeId="0" xr:uid="{A433FE34-5B1C-4C48-97A3-EEE138ED61F6}">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1" authorId="0" shapeId="0" xr:uid="{88B32F6F-3D5F-440A-B9D6-70E33A88CA3B}">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2" authorId="0" shapeId="0" xr:uid="{E8BDC2CC-8227-4712-8614-C5BB115C9627}">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4" authorId="0" shapeId="0" xr:uid="{79A5D366-4FA4-4B67-A3FE-E6A55E645564}">
      <text>
        <r>
          <rPr>
            <b/>
            <sz val="9"/>
            <color indexed="81"/>
            <rFont val="Segoe UI"/>
            <family val="2"/>
            <charset val="238"/>
          </rPr>
          <t>Pro veduci:</t>
        </r>
        <r>
          <rPr>
            <sz val="9"/>
            <color indexed="81"/>
            <rFont val="Segoe UI"/>
            <family val="2"/>
            <charset val="238"/>
          </rPr>
          <t xml:space="preserve">
šetrenie z dôvodu koronavírusu</t>
        </r>
      </text>
    </comment>
    <comment ref="E108" authorId="0" shapeId="0" xr:uid="{84D8DD84-A83E-480F-8DB9-A0F889AB7C10}">
      <text>
        <r>
          <rPr>
            <b/>
            <sz val="9"/>
            <color indexed="81"/>
            <rFont val="Segoe UI"/>
            <family val="2"/>
            <charset val="238"/>
          </rPr>
          <t>Pro veduci:</t>
        </r>
        <r>
          <rPr>
            <sz val="9"/>
            <color indexed="81"/>
            <rFont val="Segoe UI"/>
            <family val="2"/>
            <charset val="238"/>
          </rPr>
          <t xml:space="preserve">
3 zamestnanci</t>
        </r>
      </text>
    </comment>
    <comment ref="E118" authorId="0" shapeId="0" xr:uid="{4B7CC3D4-4A20-42DC-85A2-6C561157E916}">
      <text>
        <r>
          <rPr>
            <b/>
            <sz val="9"/>
            <color indexed="81"/>
            <rFont val="Segoe UI"/>
            <family val="2"/>
            <charset val="238"/>
          </rPr>
          <t>Pro veduci:</t>
        </r>
        <r>
          <rPr>
            <sz val="9"/>
            <color indexed="81"/>
            <rFont val="Segoe UI"/>
            <family val="2"/>
            <charset val="238"/>
          </rPr>
          <t xml:space="preserve">
51 100€ =22 500 € MK odvodnenie - plastové rúry s priemerom 600 mm SN8 a žb rúry DN 800 mm, cez cestu so železobet. rúrami; v celkovej dĺžke 95(Plastové 600) a 105 metrov(žb 800) (cez gaberka-birošíka) (Plastové 7600, žb. rúry 13100, kamenivo 800, nafta 1000)
                13000 € MK odvodnenie - pred Ocú, odvedenie vody zo strechy  Ocú smerom ku kaštieli až do rieky pomocou železobetónových žľabov (svetlosť 950x450)žb panel na prekrytie cez cestu) (žb žľaby 8500, žb panel 3000, pvc rúry 500, phm 500, kamenivo 500,)
                12 000 € oprava odvodnenia na moste na Potočnej pomocou betónových rúr s priemerom 100 mm až k mostu a uloženie betónových žľaboviek okolo plota p. Antona Halčina (50 m rúra betónová 4300+žľabové tvárnice 500, kamenivo 3000, phm 1000, betón+armatúra 3200 
                 3600 €  odvodnenie oproti Sintre popod chodník 60 m pvc rúry sn 8 ( pvc rúra kanalizačná 1800, kamenivo 1500, phm 300 </t>
        </r>
      </text>
    </comment>
    <comment ref="E119" authorId="2" shapeId="0" xr:uid="{00000000-0006-0000-0000-00000B000000}">
      <text>
        <r>
          <rPr>
            <b/>
            <sz val="9"/>
            <color indexed="81"/>
            <rFont val="Segoe UI"/>
            <family val="2"/>
            <charset val="238"/>
          </rPr>
          <t xml:space="preserve">DSL:
</t>
        </r>
        <r>
          <rPr>
            <sz val="9"/>
            <color indexed="81"/>
            <rFont val="Segoe UI"/>
            <family val="2"/>
            <charset val="238"/>
          </rPr>
          <t xml:space="preserve">Tažba riečneho štrku v objeme 1 000 m3 = 9200€;
Zemné práce - ul. Jarná, Lokalita Predná Hora po uložení splaškovej kanalizácie = 20 000€
Zemné práce - bagrovanie cesty od Sintry po richtársku cestu =  2 000€;
Ďalšie ZP 4000€ - úprava poľnej cesty od kríža na Mlynskej ulici po ČOV pomocou štrkodrviny a iné;                        </t>
        </r>
      </text>
    </comment>
    <comment ref="K119" authorId="1" shapeId="0" xr:uid="{EE8CE813-AF45-45EE-8DA9-38BC805BC6E1}">
      <text>
        <r>
          <rPr>
            <b/>
            <sz val="9"/>
            <color indexed="81"/>
            <rFont val="Segoe UI"/>
            <family val="2"/>
            <charset val="238"/>
          </rPr>
          <t>PrO Lendak:</t>
        </r>
        <r>
          <rPr>
            <sz val="9"/>
            <color indexed="81"/>
            <rFont val="Segoe UI"/>
            <family val="2"/>
            <charset val="238"/>
          </rPr>
          <t xml:space="preserve">
úspora
</t>
        </r>
      </text>
    </comment>
    <comment ref="E123" authorId="1" shapeId="0" xr:uid="{0DDC2FD5-5A93-45BE-9D65-35F19CF20BCF}">
      <text>
        <r>
          <rPr>
            <b/>
            <sz val="9"/>
            <color indexed="81"/>
            <rFont val="Segoe UI"/>
            <family val="2"/>
            <charset val="238"/>
          </rPr>
          <t>PrO Lendak:</t>
        </r>
        <r>
          <rPr>
            <sz val="9"/>
            <color indexed="81"/>
            <rFont val="Segoe UI"/>
            <family val="2"/>
            <charset val="238"/>
          </rPr>
          <t xml:space="preserve">
fasáda 95000
strecha 10000 dokončiť (zelovoc + hasiči)</t>
        </r>
      </text>
    </comment>
    <comment ref="G123" authorId="0" shapeId="0" xr:uid="{58AA685A-B249-40FD-BFFA-C52DE3777FC4}">
      <text>
        <r>
          <rPr>
            <b/>
            <sz val="9"/>
            <color indexed="81"/>
            <rFont val="Segoe UI"/>
            <family val="2"/>
            <charset val="238"/>
          </rPr>
          <t>Pro veduci:</t>
        </r>
        <r>
          <rPr>
            <sz val="9"/>
            <color indexed="81"/>
            <rFont val="Segoe UI"/>
            <family val="2"/>
            <charset val="238"/>
          </rPr>
          <t xml:space="preserve">
usporené financie po verejnom obstarávaní</t>
        </r>
      </text>
    </comment>
    <comment ref="F126" authorId="0" shapeId="0" xr:uid="{1CE823B3-DA82-4587-AA25-046543141917}">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 </t>
        </r>
      </text>
    </comment>
    <comment ref="E130" authorId="0" shapeId="0" xr:uid="{8176C12E-8565-4763-B486-2D92451494D5}">
      <text>
        <r>
          <rPr>
            <b/>
            <sz val="9"/>
            <color indexed="81"/>
            <rFont val="Segoe UI"/>
            <family val="2"/>
            <charset val="238"/>
          </rPr>
          <t>Pro veduci:</t>
        </r>
        <r>
          <rPr>
            <sz val="9"/>
            <color indexed="81"/>
            <rFont val="Segoe UI"/>
            <family val="2"/>
            <charset val="238"/>
          </rPr>
          <t xml:space="preserve">
3 zamestnanci</t>
        </r>
      </text>
    </comment>
    <comment ref="K136" authorId="1" shapeId="0" xr:uid="{1F1F77DD-0A08-4F8F-A108-57B9BB6CCED4}">
      <text>
        <r>
          <rPr>
            <b/>
            <sz val="9"/>
            <color indexed="81"/>
            <rFont val="Segoe UI"/>
            <family val="2"/>
            <charset val="238"/>
          </rPr>
          <t>PrO Lendak:</t>
        </r>
        <r>
          <rPr>
            <sz val="9"/>
            <color indexed="81"/>
            <rFont val="Segoe UI"/>
            <family val="2"/>
            <charset val="238"/>
          </rPr>
          <t xml:space="preserve">
vyššie výdavky z  dôvodu zmeny kvartálneho platenia dane na mesačné (v roku 2020 sa zaplatí 14 mesačná DPH)</t>
        </r>
      </text>
    </comment>
    <comment ref="E137" authorId="0" shapeId="0" xr:uid="{0B790797-A6CA-4011-8881-C5FACE006F92}">
      <text>
        <r>
          <rPr>
            <b/>
            <sz val="9"/>
            <color indexed="81"/>
            <rFont val="Segoe UI"/>
            <family val="2"/>
            <charset val="238"/>
          </rPr>
          <t>Pro veduci:</t>
        </r>
        <r>
          <rPr>
            <sz val="9"/>
            <color indexed="81"/>
            <rFont val="Segoe UI"/>
            <family val="2"/>
            <charset val="238"/>
          </rPr>
          <t xml:space="preserve">
budova PrO</t>
        </r>
      </text>
    </comment>
    <comment ref="K137" authorId="1" shapeId="0" xr:uid="{CC3FA971-CBA6-4B6D-BD31-1C45B7ABF8E5}">
      <text>
        <r>
          <rPr>
            <b/>
            <sz val="9"/>
            <color indexed="81"/>
            <rFont val="Segoe UI"/>
            <family val="2"/>
            <charset val="238"/>
          </rPr>
          <t>PrO Lendak:</t>
        </r>
        <r>
          <rPr>
            <sz val="9"/>
            <color indexed="81"/>
            <rFont val="Segoe UI"/>
            <family val="2"/>
            <charset val="238"/>
          </rPr>
          <t xml:space="preserve">
úspora</t>
        </r>
      </text>
    </comment>
    <comment ref="E138" authorId="0" shapeId="0" xr:uid="{00000000-0006-0000-0000-00000F000000}">
      <text>
        <r>
          <rPr>
            <b/>
            <sz val="9"/>
            <color indexed="81"/>
            <rFont val="Segoe UI"/>
            <family val="2"/>
            <charset val="238"/>
          </rPr>
          <t>Pro veduci:</t>
        </r>
        <r>
          <rPr>
            <sz val="9"/>
            <color indexed="81"/>
            <rFont val="Segoe UI"/>
            <family val="2"/>
            <charset val="238"/>
          </rPr>
          <t xml:space="preserve">
500 - benzín
700 - oprava, servis, špeciálne kvapaliny, STK, poistenie</t>
        </r>
      </text>
    </comment>
    <comment ref="E141" authorId="0" shapeId="0" xr:uid="{00000000-0006-0000-0000-000011000000}">
      <text>
        <r>
          <rPr>
            <b/>
            <sz val="9"/>
            <color indexed="81"/>
            <rFont val="Segoe UI"/>
            <family val="2"/>
            <charset val="238"/>
          </rPr>
          <t>Pro veduci:</t>
        </r>
        <r>
          <rPr>
            <sz val="9"/>
            <color indexed="81"/>
            <rFont val="Segoe UI"/>
            <family val="2"/>
            <charset val="238"/>
          </rPr>
          <t xml:space="preserve">
nájom kopírky, poštovné, telefón, poplatok RTVS, rekreačné poukazy, </t>
        </r>
      </text>
    </comment>
    <comment ref="E144" authorId="0" shapeId="0" xr:uid="{231ABFFC-28AB-4B78-AD3F-D2FB2B2F7784}">
      <text>
        <r>
          <rPr>
            <b/>
            <sz val="9"/>
            <color indexed="81"/>
            <rFont val="Segoe UI"/>
            <family val="2"/>
            <charset val="238"/>
          </rPr>
          <t>Pro veduci:</t>
        </r>
        <r>
          <rPr>
            <sz val="9"/>
            <color indexed="81"/>
            <rFont val="Segoe UI"/>
            <family val="2"/>
            <charset val="238"/>
          </rPr>
          <t xml:space="preserve">
výmena 170 vodomerov</t>
        </r>
      </text>
    </comment>
    <comment ref="E146" authorId="0" shapeId="0" xr:uid="{00000000-0006-0000-0000-000013000000}">
      <text>
        <r>
          <rPr>
            <b/>
            <sz val="9"/>
            <color indexed="81"/>
            <rFont val="Segoe UI"/>
            <family val="2"/>
            <charset val="238"/>
          </rPr>
          <t>Pro veduci:</t>
        </r>
        <r>
          <rPr>
            <sz val="9"/>
            <color indexed="81"/>
            <rFont val="Segoe UI"/>
            <family val="2"/>
            <charset val="238"/>
          </rPr>
          <t xml:space="preserve">
2000 el. energia
500 rozbor vody
5000 poplatok štátu
500 iné</t>
        </r>
      </text>
    </comment>
    <comment ref="E154" authorId="0" shapeId="0" xr:uid="{00000000-0006-0000-0000-000017000000}">
      <text>
        <r>
          <rPr>
            <b/>
            <sz val="9"/>
            <color indexed="81"/>
            <rFont val="Segoe UI"/>
            <family val="2"/>
            <charset val="238"/>
          </rPr>
          <t>Pro veduci:</t>
        </r>
        <r>
          <rPr>
            <sz val="9"/>
            <color indexed="81"/>
            <rFont val="Segoe UI"/>
            <family val="2"/>
            <charset val="238"/>
          </rPr>
          <t xml:space="preserve">
6500 el. energia
500 nafta + drobný mat.
</t>
        </r>
      </text>
    </comment>
    <comment ref="K154" authorId="1" shapeId="0" xr:uid="{1A079B69-CB68-4BAF-B221-032BA3431A13}">
      <text>
        <r>
          <rPr>
            <b/>
            <sz val="9"/>
            <color indexed="81"/>
            <rFont val="Segoe UI"/>
            <family val="2"/>
            <charset val="238"/>
          </rPr>
          <t>PrO Lendak:</t>
        </r>
        <r>
          <rPr>
            <sz val="9"/>
            <color indexed="81"/>
            <rFont val="Segoe UI"/>
            <family val="2"/>
            <charset val="238"/>
          </rPr>
          <t xml:space="preserve">
vyššie výdavky na čistenie prečerpávacích staníc fekálnym vozidlo 
</t>
        </r>
      </text>
    </comment>
    <comment ref="E155" authorId="0" shapeId="0" xr:uid="{00000000-0006-0000-0000-000019000000}">
      <text>
        <r>
          <rPr>
            <b/>
            <sz val="9"/>
            <color indexed="81"/>
            <rFont val="Segoe UI"/>
            <family val="2"/>
            <charset val="238"/>
          </rPr>
          <t>Pro veduci:</t>
        </r>
        <r>
          <rPr>
            <sz val="9"/>
            <color indexed="81"/>
            <rFont val="Segoe UI"/>
            <family val="2"/>
            <charset val="238"/>
          </rPr>
          <t xml:space="preserve">
24 000 el. energia
1 200€ nafta + ost. Služby a drobný materiál
3 200€ - zmluva o prevádzkovaní ČOV s W-kontrol.
3000€ - vývoz kalu z čističky</t>
        </r>
      </text>
    </comment>
    <comment ref="F155" authorId="0" shapeId="0" xr:uid="{062F014D-70C9-42AA-81CB-4261F9820350}">
      <text>
        <r>
          <rPr>
            <b/>
            <sz val="9"/>
            <color indexed="81"/>
            <rFont val="Segoe UI"/>
            <family val="2"/>
            <charset val="238"/>
          </rPr>
          <t>Pro veduci:</t>
        </r>
        <r>
          <rPr>
            <sz val="9"/>
            <color indexed="81"/>
            <rFont val="Segoe UI"/>
            <family val="2"/>
            <charset val="238"/>
          </rPr>
          <t xml:space="preserve">
nákup VOK na kal z ČOV 7 m3 - 1ks zatvorený</t>
        </r>
      </text>
    </comment>
    <comment ref="K155" authorId="1" shapeId="0" xr:uid="{2CAD8D29-CEAC-4045-9F7C-01E28BD5CAF0}">
      <text>
        <r>
          <rPr>
            <b/>
            <sz val="9"/>
            <color indexed="81"/>
            <rFont val="Segoe UI"/>
            <family val="2"/>
            <charset val="238"/>
          </rPr>
          <t>PrO Lendak:</t>
        </r>
        <r>
          <rPr>
            <sz val="9"/>
            <color indexed="81"/>
            <rFont val="Segoe UI"/>
            <family val="2"/>
            <charset val="238"/>
          </rPr>
          <t xml:space="preserve">
výmena dúchadlovej časti na ČOV I. Etapa</t>
        </r>
      </text>
    </comment>
    <comment ref="E164" authorId="2" shapeId="0" xr:uid="{00000000-0006-0000-0000-00001B000000}">
      <text>
        <r>
          <rPr>
            <b/>
            <sz val="9"/>
            <color indexed="81"/>
            <rFont val="Segoe UI"/>
            <family val="2"/>
            <charset val="238"/>
          </rPr>
          <t>DSL:</t>
        </r>
        <r>
          <rPr>
            <sz val="9"/>
            <color indexed="81"/>
            <rFont val="Segoe UI"/>
            <family val="2"/>
            <charset val="238"/>
          </rPr>
          <t xml:space="preserve">
3,5 zamestnanca</t>
        </r>
      </text>
    </comment>
    <comment ref="E170" authorId="2" shapeId="0" xr:uid="{00000000-0006-0000-0000-00001D000000}">
      <text>
        <r>
          <rPr>
            <b/>
            <sz val="9"/>
            <color indexed="81"/>
            <rFont val="Segoe UI"/>
            <family val="2"/>
            <charset val="238"/>
          </rPr>
          <t xml:space="preserve">DSL: </t>
        </r>
        <r>
          <rPr>
            <sz val="9"/>
            <color indexed="81"/>
            <rFont val="Segoe UI"/>
            <family val="2"/>
            <charset val="238"/>
          </rPr>
          <t xml:space="preserve">
Cena 1m = cca 92€
Lokalita Predná Hora/ Jarná - 750 m * 92=69 000€ 
               </t>
        </r>
      </text>
    </comment>
    <comment ref="F170" authorId="0" shapeId="0" xr:uid="{BAAF44D1-015F-458F-89FE-1CA4DD388B35}">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170" authorId="0" shapeId="0" xr:uid="{EF3FAC43-974B-4645-9185-193C850C55EE}">
      <text>
        <r>
          <rPr>
            <b/>
            <sz val="9"/>
            <color indexed="81"/>
            <rFont val="Segoe UI"/>
            <family val="2"/>
            <charset val="238"/>
          </rPr>
          <t>Pro veduci:</t>
        </r>
        <r>
          <rPr>
            <sz val="9"/>
            <color indexed="81"/>
            <rFont val="Segoe UI"/>
            <family val="2"/>
            <charset val="238"/>
          </rPr>
          <t xml:space="preserve">
usporené financie po verejnom obstarávaní</t>
        </r>
      </text>
    </comment>
    <comment ref="F173" authorId="0" shapeId="0" xr:uid="{5D94A48B-9AC6-48A5-BFB9-053C87A8E32E}">
      <text>
        <r>
          <rPr>
            <b/>
            <sz val="9"/>
            <color indexed="81"/>
            <rFont val="Segoe UI"/>
            <family val="2"/>
            <charset val="238"/>
          </rPr>
          <t>Pro veduci:</t>
        </r>
        <r>
          <rPr>
            <sz val="9"/>
            <color indexed="81"/>
            <rFont val="Segoe UI"/>
            <family val="2"/>
            <charset val="238"/>
          </rPr>
          <t xml:space="preserve">
nev. prostriedky z PČ - 209,56€ - budova PrO
                                    - 1 810,67€ - splaškový kanál výstavba</t>
        </r>
      </text>
    </comment>
  </commentList>
</comments>
</file>

<file path=xl/sharedStrings.xml><?xml version="1.0" encoding="utf-8"?>
<sst xmlns="http://schemas.openxmlformats.org/spreadsheetml/2006/main" count="442" uniqueCount="158">
  <si>
    <t>(sumy sú uvádzané v €)</t>
  </si>
  <si>
    <t>PRÍJMOVÁ ČASŤ</t>
  </si>
  <si>
    <t>Text</t>
  </si>
  <si>
    <t xml:space="preserve"> </t>
  </si>
  <si>
    <t>BEŽNÉ PRÍJMY SPOLU</t>
  </si>
  <si>
    <t>VÝDAVKOVÁ ČASŤ</t>
  </si>
  <si>
    <t>Služby občanom</t>
  </si>
  <si>
    <t>Bezpečnosť, právo a poriadok</t>
  </si>
  <si>
    <t>Odpadové hospodárstvo</t>
  </si>
  <si>
    <t>Pozemné komunikácie</t>
  </si>
  <si>
    <t>Všeobecný materiál</t>
  </si>
  <si>
    <t>Prostredie pre život</t>
  </si>
  <si>
    <t>Stravovanie</t>
  </si>
  <si>
    <t>Podporná činnosť</t>
  </si>
  <si>
    <t>VÝDAVKY SPOLU</t>
  </si>
  <si>
    <t>Návrhy rozpočtov</t>
  </si>
  <si>
    <t>MK - odvodnenie, lapače (príspevok)</t>
  </si>
  <si>
    <t>LEGENDA:</t>
  </si>
  <si>
    <t>Zdroj</t>
  </si>
  <si>
    <t>41</t>
  </si>
  <si>
    <t>Položka, podpoložka</t>
  </si>
  <si>
    <t xml:space="preserve">Mzdové náklady </t>
  </si>
  <si>
    <t>Služby občanom - cintorín</t>
  </si>
  <si>
    <t>Odvody</t>
  </si>
  <si>
    <t>Pracovné odevy, obuv a prac. pomôcky</t>
  </si>
  <si>
    <t>Prídel do sociálneho fondu</t>
  </si>
  <si>
    <t>Knihy - odborná literatúra</t>
  </si>
  <si>
    <t>ostatné služby</t>
  </si>
  <si>
    <t>Program 12</t>
  </si>
  <si>
    <t>Cintorín údržba - šparovanie, kosenie, zber</t>
  </si>
  <si>
    <t>Požiarna ochrana - prehliadky</t>
  </si>
  <si>
    <t>Požiarna ochrana - protipožiarne prístrešky</t>
  </si>
  <si>
    <t>Protipožiarne povodňové šachty</t>
  </si>
  <si>
    <t>Protipožiarne označenie</t>
  </si>
  <si>
    <t>Cintorín výstavba</t>
  </si>
  <si>
    <t>Cintorín - osvetlenie</t>
  </si>
  <si>
    <t>MK údržba</t>
  </si>
  <si>
    <t>Dopravné značenie</t>
  </si>
  <si>
    <t>Označenie ulíc</t>
  </si>
  <si>
    <t>Predlženie priepustov</t>
  </si>
  <si>
    <t>Verejné osvetlenie výstavba</t>
  </si>
  <si>
    <t>Verejné osvetlenie údržba</t>
  </si>
  <si>
    <t>Verejný rozhlas výstavba</t>
  </si>
  <si>
    <t>Verejný rozhlas údržba</t>
  </si>
  <si>
    <t>Verejné priestranstvo/verejná výzdoba</t>
  </si>
  <si>
    <t>Sklad; Garáže; ZDR; Budova OcÚ; Pošta; Ovocie a zeleniena</t>
  </si>
  <si>
    <t>Spolu</t>
  </si>
  <si>
    <t>Akcie obce</t>
  </si>
  <si>
    <t>Zábradlie - ul. Potočná (múzeum)</t>
  </si>
  <si>
    <t>Spevnené krajnice</t>
  </si>
  <si>
    <t>Spolu akcie obce</t>
  </si>
  <si>
    <t>Hlavná činnosť</t>
  </si>
  <si>
    <t>Zber plastov</t>
  </si>
  <si>
    <t>Zber skla</t>
  </si>
  <si>
    <t>Zber papiera</t>
  </si>
  <si>
    <t>Zber nebezpečného odpadu</t>
  </si>
  <si>
    <t>Zber a odvoz TKO /MOK/</t>
  </si>
  <si>
    <t>Spolu hlavná činnosť</t>
  </si>
  <si>
    <t>Zberný dvor/Divoké skládky</t>
  </si>
  <si>
    <t>Údržba MK - Zemné práce+navážka štrku</t>
  </si>
  <si>
    <t>Podnikateľská činnosť</t>
  </si>
  <si>
    <t>Pohrebné služby</t>
  </si>
  <si>
    <t>Vodovod údržba</t>
  </si>
  <si>
    <t>Vodovod výstavba - rodinné prípojky</t>
  </si>
  <si>
    <t xml:space="preserve">Vodojem údržba </t>
  </si>
  <si>
    <t>Vodojem rauš, pramene</t>
  </si>
  <si>
    <t>Zásobné a prívodné potrubie</t>
  </si>
  <si>
    <t xml:space="preserve">Predľženie vodov.siete </t>
  </si>
  <si>
    <t>Splaškový kanál</t>
  </si>
  <si>
    <t>Prečerpávačky</t>
  </si>
  <si>
    <t>ČOV prevádzka, kontrola kanála</t>
  </si>
  <si>
    <t>Práce OcÚ</t>
  </si>
  <si>
    <t>Obyvateľstvo</t>
  </si>
  <si>
    <t>Výstavba - rozšírenie kanalizácie (a ČOV)</t>
  </si>
  <si>
    <t xml:space="preserve">Spolu </t>
  </si>
  <si>
    <t>Spolu podnikateľská činnosť</t>
  </si>
  <si>
    <t xml:space="preserve">Služby občanom </t>
  </si>
  <si>
    <t>Spolu 04;06;12</t>
  </si>
  <si>
    <t>Príspevok od obce</t>
  </si>
  <si>
    <t>Vlastné príjmy</t>
  </si>
  <si>
    <t>TKO separovaný zber</t>
  </si>
  <si>
    <t>Iné príjmy</t>
  </si>
  <si>
    <t>Iná podnikateľská činnosť</t>
  </si>
  <si>
    <t xml:space="preserve">Iné - práce OcÚ </t>
  </si>
  <si>
    <t>Úrok PÚ</t>
  </si>
  <si>
    <t>Odber vody</t>
  </si>
  <si>
    <t>Vodovodné prípojky</t>
  </si>
  <si>
    <t>Poškodené vodomery</t>
  </si>
  <si>
    <t>Vodomer vlastný zdroj</t>
  </si>
  <si>
    <t>Stočné</t>
  </si>
  <si>
    <t>Náhrady,refundácie</t>
  </si>
  <si>
    <t>Bežný tr.-,sp.kraj.,divoké skládky</t>
  </si>
  <si>
    <t>Volvo - opravy, údržba, špec. kvapaliny, poistenie</t>
  </si>
  <si>
    <t>Dopravné - Dacia</t>
  </si>
  <si>
    <t>Renault</t>
  </si>
  <si>
    <t>Bežný tr.-MK odvodnenie/ Zemné práce</t>
  </si>
  <si>
    <t>Práce pre iné PO</t>
  </si>
  <si>
    <t>Dane (DPH)</t>
  </si>
  <si>
    <t>Rozpočet po úpravách</t>
  </si>
  <si>
    <t>prostriedky z predchádzajúcich rokov</t>
  </si>
  <si>
    <t>Náhrady príjmu</t>
  </si>
  <si>
    <t>Energie - plyn + el. energia</t>
  </si>
  <si>
    <t>Náhrady príjmu/ odchodné</t>
  </si>
  <si>
    <t xml:space="preserve">Rekonštrukcia chodníkov </t>
  </si>
  <si>
    <t>223;229</t>
  </si>
  <si>
    <t>131;223001</t>
  </si>
  <si>
    <t>41;46</t>
  </si>
  <si>
    <t>FNC</t>
  </si>
  <si>
    <t>41;71</t>
  </si>
  <si>
    <t>131;292</t>
  </si>
  <si>
    <t>0451</t>
  </si>
  <si>
    <t>610;637027</t>
  </si>
  <si>
    <t>633006;637035</t>
  </si>
  <si>
    <t>633009;637035</t>
  </si>
  <si>
    <t>633010;637035</t>
  </si>
  <si>
    <t>634; 637035</t>
  </si>
  <si>
    <t>632001; 637035</t>
  </si>
  <si>
    <t>0510</t>
  </si>
  <si>
    <t>0320</t>
  </si>
  <si>
    <t>0640</t>
  </si>
  <si>
    <t>0830</t>
  </si>
  <si>
    <t>0620</t>
  </si>
  <si>
    <t>634;637035</t>
  </si>
  <si>
    <t>71</t>
  </si>
  <si>
    <t>Rekonštrukcia strechy obecného úradu</t>
  </si>
  <si>
    <t>Výstavba nadstavby pošty</t>
  </si>
  <si>
    <t>0520</t>
  </si>
  <si>
    <t>632001;637035</t>
  </si>
  <si>
    <t>0840</t>
  </si>
  <si>
    <t>0630</t>
  </si>
  <si>
    <t>717001</t>
  </si>
  <si>
    <t>717002</t>
  </si>
  <si>
    <t>Rekonštrukcia vodovodnej siete</t>
  </si>
  <si>
    <t>46;41</t>
  </si>
  <si>
    <t>Zber kovov - plechovky + VKM</t>
  </si>
  <si>
    <t xml:space="preserve">Bežný transfér Obce na HČ  </t>
  </si>
  <si>
    <t>Bežný transfér Obce na TKO</t>
  </si>
  <si>
    <t>Kapitálový transfer - zateplenie budovy Ocú</t>
  </si>
  <si>
    <t>Kapitálový transfer - prekládka plynovodu</t>
  </si>
  <si>
    <t>Práce pre PO</t>
  </si>
  <si>
    <t>Zateplenie budovy PrO</t>
  </si>
  <si>
    <t>Opravy a servis aút, poistenie (JCB, UN, MAN, Gazelle, Vega);</t>
  </si>
  <si>
    <t>Rozpočet 2020</t>
  </si>
  <si>
    <t>vratka z nevyčerpaných kap. transferov roka 2019</t>
  </si>
  <si>
    <t>vratky z nev. bežných transferov z roku 2019</t>
  </si>
  <si>
    <t>bežné príjmy a výdavky</t>
  </si>
  <si>
    <t>kapitálové príjmy a výdavky</t>
  </si>
  <si>
    <t>príjmové a výdavkové finančné operácie</t>
  </si>
  <si>
    <t>Úprava 03.02.2020</t>
  </si>
  <si>
    <t>Úprava 08.06.2020</t>
  </si>
  <si>
    <t>Vývoz VOK/ zberný dvor</t>
  </si>
  <si>
    <t>Úprava 08.07.2020</t>
  </si>
  <si>
    <t>Úprava 10.08.2020</t>
  </si>
  <si>
    <t>Kapitálový transfer - autobusová zastávka</t>
  </si>
  <si>
    <t>Výstavba - aut. Zastávky</t>
  </si>
  <si>
    <t>Úprava 05.10.2020</t>
  </si>
  <si>
    <t>Rozpočtové opatrenie PrO 06_2020</t>
  </si>
  <si>
    <t>Úprava 14.12.2020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</si>
</sst>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38"/>
      <scheme val="minor"/>
    </font>
    <font>
      <sz val="11"/>
      <color indexed="8"/>
      <name val="Calibri"/>
      <family val="2"/>
      <charset val="238"/>
    </font>
    <font>
      <b/>
      <sz val="20"/>
      <color theme="1"/>
      <name val="Times New Roman"/>
      <family val="1"/>
      <charset val="238"/>
    </font>
    <font>
      <sz val="11"/>
      <color theme="1"/>
      <name val="Calibri"/>
      <family val="2"/>
      <charset val="238"/>
      <scheme val="minor"/>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b/>
      <sz val="10"/>
      <color indexed="8"/>
      <name val="Times New Roman"/>
      <family val="1"/>
      <charset val="238"/>
    </font>
    <font>
      <b/>
      <sz val="9"/>
      <color theme="1"/>
      <name val="Times New Roman"/>
      <family val="1"/>
      <charset val="238"/>
    </font>
    <font>
      <b/>
      <sz val="11"/>
      <color indexed="8"/>
      <name val="Times New Roman"/>
      <family val="1"/>
      <charset val="238"/>
    </font>
    <font>
      <sz val="10"/>
      <color indexed="8"/>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10"/>
      <color theme="1"/>
      <name val="Calibri"/>
      <family val="2"/>
      <charset val="238"/>
      <scheme val="minor"/>
    </font>
    <font>
      <sz val="9"/>
      <color indexed="8"/>
      <name val="Times New Roman"/>
      <family val="1"/>
      <charset val="238"/>
    </font>
    <font>
      <b/>
      <sz val="12"/>
      <color theme="1"/>
      <name val="Times New Roman"/>
      <family val="1"/>
      <charset val="238"/>
    </font>
    <font>
      <b/>
      <sz val="12"/>
      <name val="Times New Roman"/>
      <family val="1"/>
      <charset val="238"/>
    </font>
    <font>
      <sz val="12"/>
      <color indexed="8"/>
      <name val="Times New Roman"/>
      <family val="1"/>
      <charset val="238"/>
    </font>
    <font>
      <sz val="9"/>
      <color indexed="81"/>
      <name val="Segoe UI"/>
      <family val="2"/>
      <charset val="238"/>
    </font>
    <font>
      <b/>
      <sz val="9"/>
      <color indexed="81"/>
      <name val="Segoe UI"/>
      <family val="2"/>
      <charset val="238"/>
    </font>
    <font>
      <sz val="8"/>
      <name val="Calibri"/>
      <family val="2"/>
      <charset val="238"/>
      <scheme val="minor"/>
    </font>
    <font>
      <sz val="10"/>
      <color rgb="FF000000"/>
      <name val="Times New Roman"/>
      <family val="1"/>
      <charset val="238"/>
    </font>
    <font>
      <sz val="9"/>
      <color rgb="FF000000"/>
      <name val="Times New Roman"/>
      <family val="1"/>
      <charset val="238"/>
    </font>
    <font>
      <b/>
      <sz val="11"/>
      <color rgb="FF000000"/>
      <name val="Times New Roman"/>
      <family val="1"/>
      <charset val="238"/>
    </font>
    <font>
      <b/>
      <sz val="10"/>
      <color rgb="FF000000"/>
      <name val="Times New Roman"/>
      <family val="1"/>
      <charset val="238"/>
    </font>
    <font>
      <b/>
      <i/>
      <sz val="9"/>
      <color rgb="FF000000"/>
      <name val="Times New Roman"/>
      <family val="1"/>
      <charset val="238"/>
    </font>
    <font>
      <b/>
      <i/>
      <sz val="10"/>
      <color rgb="FF000000"/>
      <name val="Times New Roman"/>
      <family val="1"/>
      <charset val="238"/>
    </font>
    <font>
      <b/>
      <sz val="20"/>
      <color rgb="FF000000"/>
      <name val="Times New Roman"/>
      <family val="1"/>
      <charset val="238"/>
    </font>
  </fonts>
  <fills count="23">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0"/>
        <bgColor indexed="55"/>
      </patternFill>
    </fill>
    <fill>
      <patternFill patternType="solid">
        <fgColor theme="6" tint="0.39997558519241921"/>
        <bgColor indexed="64"/>
      </patternFill>
    </fill>
    <fill>
      <patternFill patternType="solid">
        <fgColor theme="6" tint="0.39997558519241921"/>
        <bgColor indexed="55"/>
      </patternFill>
    </fill>
    <fill>
      <patternFill patternType="solid">
        <fgColor indexed="9"/>
        <bgColor indexed="64"/>
      </patternFill>
    </fill>
    <fill>
      <patternFill patternType="solid">
        <fgColor indexed="9"/>
        <bgColor indexed="55"/>
      </patternFill>
    </fill>
    <fill>
      <patternFill patternType="solid">
        <fgColor theme="6" tint="0.79998168889431442"/>
        <bgColor indexed="64"/>
      </patternFill>
    </fill>
    <fill>
      <patternFill patternType="solid">
        <fgColor theme="6" tint="-0.249977111117893"/>
        <bgColor indexed="8"/>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26"/>
      </patternFill>
    </fill>
    <fill>
      <patternFill patternType="solid">
        <fgColor rgb="FF00B0F0"/>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FFFFFF"/>
        <bgColor rgb="FF000000"/>
      </patternFill>
    </fill>
    <fill>
      <patternFill patternType="solid">
        <fgColor rgb="FFFFFFFF"/>
        <bgColor rgb="FF969696"/>
      </patternFill>
    </fill>
    <fill>
      <patternFill patternType="solid">
        <fgColor rgb="FFC4D79B"/>
        <bgColor rgb="FF969696"/>
      </patternFill>
    </fill>
    <fill>
      <patternFill patternType="solid">
        <fgColor rgb="FFC4D79B"/>
        <bgColor rgb="FF000000"/>
      </patternFill>
    </fill>
    <fill>
      <patternFill patternType="solid">
        <fgColor theme="0"/>
        <bgColor rgb="FF000000"/>
      </patternFill>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137">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8" fillId="2" borderId="7" xfId="1" applyFont="1" applyFill="1" applyBorder="1"/>
    <xf numFmtId="0" fontId="8" fillId="2" borderId="5" xfId="1" applyFont="1" applyFill="1" applyBorder="1"/>
    <xf numFmtId="0" fontId="9" fillId="14" borderId="1" xfId="0" applyFont="1" applyFill="1" applyBorder="1" applyAlignment="1">
      <alignment horizontal="center"/>
    </xf>
    <xf numFmtId="0" fontId="10" fillId="5" borderId="1" xfId="1" applyFont="1" applyFill="1" applyBorder="1"/>
    <xf numFmtId="0" fontId="10" fillId="6" borderId="1" xfId="1" applyFont="1" applyFill="1" applyBorder="1"/>
    <xf numFmtId="2" fontId="7" fillId="5" borderId="1" xfId="0" applyNumberFormat="1" applyFont="1" applyFill="1" applyBorder="1"/>
    <xf numFmtId="0" fontId="11" fillId="0" borderId="1" xfId="1" applyFont="1" applyBorder="1"/>
    <xf numFmtId="0" fontId="11" fillId="3" borderId="1" xfId="1" applyFont="1" applyFill="1" applyBorder="1"/>
    <xf numFmtId="2" fontId="4" fillId="11" borderId="1" xfId="0" applyNumberFormat="1" applyFont="1" applyFill="1" applyBorder="1"/>
    <xf numFmtId="0" fontId="13" fillId="9" borderId="1" xfId="1" applyFont="1" applyFill="1" applyBorder="1"/>
    <xf numFmtId="2" fontId="13" fillId="9" borderId="1" xfId="1" applyNumberFormat="1" applyFont="1" applyFill="1" applyBorder="1"/>
    <xf numFmtId="2" fontId="14" fillId="9" borderId="1" xfId="0" applyNumberFormat="1" applyFont="1" applyFill="1" applyBorder="1"/>
    <xf numFmtId="2" fontId="8" fillId="12" borderId="1" xfId="1" applyNumberFormat="1" applyFont="1" applyFill="1" applyBorder="1"/>
    <xf numFmtId="0" fontId="11" fillId="4" borderId="1" xfId="1" applyFont="1" applyFill="1" applyBorder="1"/>
    <xf numFmtId="0" fontId="15" fillId="3" borderId="0" xfId="0" applyFont="1" applyFill="1"/>
    <xf numFmtId="2" fontId="6" fillId="11" borderId="1" xfId="0" applyNumberFormat="1" applyFont="1" applyFill="1" applyBorder="1"/>
    <xf numFmtId="0" fontId="11" fillId="7" borderId="1" xfId="1" applyFont="1" applyFill="1" applyBorder="1"/>
    <xf numFmtId="0" fontId="11" fillId="8" borderId="1" xfId="1" applyFont="1" applyFill="1" applyBorder="1"/>
    <xf numFmtId="0" fontId="4" fillId="0" borderId="0" xfId="0" applyFont="1"/>
    <xf numFmtId="2" fontId="17" fillId="2" borderId="5" xfId="0" applyNumberFormat="1" applyFont="1" applyFill="1" applyBorder="1"/>
    <xf numFmtId="0" fontId="4" fillId="0" borderId="0" xfId="0" applyFont="1" applyBorder="1"/>
    <xf numFmtId="0" fontId="8" fillId="2" borderId="1" xfId="1" applyFont="1" applyFill="1" applyBorder="1"/>
    <xf numFmtId="49" fontId="11" fillId="0" borderId="1" xfId="1" applyNumberFormat="1" applyFont="1" applyBorder="1"/>
    <xf numFmtId="0" fontId="8" fillId="6" borderId="1" xfId="1" applyFont="1" applyFill="1" applyBorder="1"/>
    <xf numFmtId="2" fontId="8" fillId="6" borderId="1" xfId="1" applyNumberFormat="1" applyFont="1" applyFill="1" applyBorder="1"/>
    <xf numFmtId="2" fontId="9" fillId="5" borderId="1" xfId="0" applyNumberFormat="1" applyFont="1" applyFill="1" applyBorder="1"/>
    <xf numFmtId="0" fontId="11" fillId="13" borderId="1" xfId="0" applyFont="1" applyFill="1" applyBorder="1"/>
    <xf numFmtId="0" fontId="11" fillId="0" borderId="1" xfId="0" applyFont="1" applyBorder="1"/>
    <xf numFmtId="0" fontId="3" fillId="3" borderId="0" xfId="0" applyFont="1" applyFill="1"/>
    <xf numFmtId="0" fontId="16" fillId="0" borderId="1" xfId="0" applyFont="1" applyBorder="1"/>
    <xf numFmtId="49" fontId="11" fillId="8" borderId="1" xfId="1" applyNumberFormat="1" applyFont="1" applyFill="1" applyBorder="1"/>
    <xf numFmtId="0" fontId="19" fillId="0" borderId="0" xfId="0" applyFont="1" applyAlignment="1">
      <alignment horizontal="left"/>
    </xf>
    <xf numFmtId="0" fontId="19" fillId="11" borderId="1" xfId="0" applyFont="1" applyFill="1" applyBorder="1" applyAlignment="1">
      <alignment horizontal="left"/>
    </xf>
    <xf numFmtId="2" fontId="3" fillId="0" borderId="0" xfId="0" applyNumberFormat="1" applyFont="1"/>
    <xf numFmtId="2" fontId="6" fillId="11" borderId="1" xfId="0" applyNumberFormat="1" applyFont="1" applyFill="1" applyBorder="1" applyAlignment="1">
      <alignment wrapText="1"/>
    </xf>
    <xf numFmtId="2" fontId="6" fillId="15" borderId="1" xfId="0" applyNumberFormat="1" applyFont="1" applyFill="1" applyBorder="1"/>
    <xf numFmtId="0" fontId="19" fillId="15" borderId="1" xfId="0" applyFont="1" applyFill="1" applyBorder="1" applyAlignment="1">
      <alignment horizontal="left"/>
    </xf>
    <xf numFmtId="0" fontId="19" fillId="16" borderId="1" xfId="0" applyFont="1" applyFill="1" applyBorder="1" applyAlignment="1">
      <alignment horizontal="left"/>
    </xf>
    <xf numFmtId="0" fontId="12" fillId="9" borderId="13" xfId="1" applyFont="1" applyFill="1" applyBorder="1"/>
    <xf numFmtId="49" fontId="8" fillId="6" borderId="13" xfId="1" applyNumberFormat="1" applyFont="1" applyFill="1" applyBorder="1"/>
    <xf numFmtId="0" fontId="23" fillId="0" borderId="1" xfId="1" applyFont="1" applyBorder="1"/>
    <xf numFmtId="0" fontId="23" fillId="0" borderId="1" xfId="1" applyFont="1" applyBorder="1" applyAlignment="1">
      <alignment horizontal="right"/>
    </xf>
    <xf numFmtId="0" fontId="23" fillId="17" borderId="1" xfId="1" applyFont="1" applyFill="1" applyBorder="1" applyAlignment="1">
      <alignment horizontal="right"/>
    </xf>
    <xf numFmtId="0" fontId="23" fillId="17" borderId="1" xfId="1" applyFont="1" applyFill="1" applyBorder="1"/>
    <xf numFmtId="0" fontId="23" fillId="18" borderId="1" xfId="1" applyFont="1" applyFill="1" applyBorder="1" applyAlignment="1">
      <alignment horizontal="right"/>
    </xf>
    <xf numFmtId="0" fontId="25" fillId="17" borderId="1" xfId="1" applyFont="1" applyFill="1" applyBorder="1"/>
    <xf numFmtId="49" fontId="23" fillId="0" borderId="1" xfId="1" applyNumberFormat="1" applyFont="1" applyBorder="1"/>
    <xf numFmtId="49" fontId="24" fillId="17" borderId="1" xfId="1" applyNumberFormat="1" applyFont="1" applyFill="1" applyBorder="1"/>
    <xf numFmtId="3" fontId="23" fillId="0" borderId="1" xfId="1" applyNumberFormat="1" applyFont="1" applyBorder="1" applyAlignment="1">
      <alignment horizontal="right"/>
    </xf>
    <xf numFmtId="49" fontId="26" fillId="19" borderId="13" xfId="1" applyNumberFormat="1" applyFont="1" applyFill="1" applyBorder="1"/>
    <xf numFmtId="0" fontId="26" fillId="19" borderId="1" xfId="1" applyFont="1" applyFill="1" applyBorder="1"/>
    <xf numFmtId="49" fontId="27" fillId="20" borderId="13" xfId="1" applyNumberFormat="1" applyFont="1" applyFill="1" applyBorder="1"/>
    <xf numFmtId="0" fontId="28" fillId="20" borderId="1" xfId="1" applyFont="1" applyFill="1" applyBorder="1"/>
    <xf numFmtId="49" fontId="24" fillId="21" borderId="13" xfId="1" applyNumberFormat="1" applyFont="1" applyFill="1" applyBorder="1"/>
    <xf numFmtId="0" fontId="23" fillId="21" borderId="1" xfId="1" applyFont="1" applyFill="1" applyBorder="1"/>
    <xf numFmtId="49" fontId="24" fillId="21" borderId="1" xfId="1" applyNumberFormat="1" applyFont="1" applyFill="1" applyBorder="1"/>
    <xf numFmtId="2" fontId="28" fillId="20" borderId="1" xfId="1" applyNumberFormat="1" applyFont="1" applyFill="1" applyBorder="1"/>
    <xf numFmtId="49" fontId="23" fillId="18" borderId="1" xfId="1" applyNumberFormat="1" applyFont="1" applyFill="1" applyBorder="1"/>
    <xf numFmtId="49" fontId="23" fillId="18" borderId="1" xfId="1" applyNumberFormat="1" applyFont="1" applyFill="1" applyBorder="1" applyAlignment="1">
      <alignment horizontal="right"/>
    </xf>
    <xf numFmtId="49" fontId="23" fillId="18" borderId="9" xfId="1" applyNumberFormat="1" applyFont="1" applyFill="1" applyBorder="1" applyAlignment="1">
      <alignment horizontal="right"/>
    </xf>
    <xf numFmtId="0" fontId="23" fillId="0" borderId="1" xfId="0" applyFont="1" applyBorder="1"/>
    <xf numFmtId="49" fontId="23" fillId="17" borderId="1" xfId="1" applyNumberFormat="1" applyFont="1" applyFill="1" applyBorder="1"/>
    <xf numFmtId="2" fontId="4" fillId="22" borderId="1" xfId="0" applyNumberFormat="1" applyFont="1" applyFill="1" applyBorder="1"/>
    <xf numFmtId="1" fontId="4" fillId="11" borderId="1" xfId="0" applyNumberFormat="1" applyFont="1" applyFill="1" applyBorder="1"/>
    <xf numFmtId="1" fontId="6" fillId="15" borderId="1" xfId="0" applyNumberFormat="1" applyFont="1" applyFill="1" applyBorder="1"/>
    <xf numFmtId="1" fontId="6" fillId="11" borderId="1" xfId="0" applyNumberFormat="1" applyFont="1" applyFill="1" applyBorder="1"/>
    <xf numFmtId="1" fontId="13" fillId="9" borderId="1" xfId="1" applyNumberFormat="1" applyFont="1" applyFill="1" applyBorder="1"/>
    <xf numFmtId="1" fontId="17" fillId="2" borderId="5" xfId="0" applyNumberFormat="1" applyFont="1" applyFill="1" applyBorder="1"/>
    <xf numFmtId="1" fontId="9" fillId="5" borderId="1" xfId="0" applyNumberFormat="1" applyFont="1" applyFill="1" applyBorder="1"/>
    <xf numFmtId="1" fontId="8" fillId="6" borderId="1" xfId="1" applyNumberFormat="1" applyFont="1" applyFill="1" applyBorder="1"/>
    <xf numFmtId="1" fontId="28" fillId="20" borderId="1" xfId="1" applyNumberFormat="1" applyFont="1" applyFill="1" applyBorder="1"/>
    <xf numFmtId="0" fontId="8" fillId="2" borderId="6" xfId="0" applyFont="1" applyFill="1" applyBorder="1" applyAlignment="1">
      <alignment horizont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wrapText="1"/>
    </xf>
    <xf numFmtId="0" fontId="5" fillId="0" borderId="0" xfId="0" applyFont="1" applyAlignment="1">
      <alignment horizontal="right"/>
    </xf>
    <xf numFmtId="0" fontId="8" fillId="2" borderId="5" xfId="1" applyFont="1" applyFill="1" applyBorder="1" applyAlignment="1">
      <alignment horizontal="right"/>
    </xf>
    <xf numFmtId="0" fontId="10" fillId="6" borderId="1" xfId="1" applyFont="1" applyFill="1" applyBorder="1" applyAlignment="1">
      <alignment horizontal="right"/>
    </xf>
    <xf numFmtId="0" fontId="23" fillId="0" borderId="9" xfId="1" applyFont="1" applyBorder="1" applyAlignment="1">
      <alignment horizontal="right"/>
    </xf>
    <xf numFmtId="0" fontId="11" fillId="0" borderId="9" xfId="1" applyFont="1" applyBorder="1" applyAlignment="1">
      <alignment horizontal="right"/>
    </xf>
    <xf numFmtId="0" fontId="12" fillId="9" borderId="9" xfId="1" applyFont="1" applyFill="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49" fontId="8" fillId="6" borderId="9" xfId="1" applyNumberFormat="1" applyFont="1" applyFill="1" applyBorder="1" applyAlignment="1">
      <alignment horizontal="right"/>
    </xf>
    <xf numFmtId="49" fontId="12" fillId="9" borderId="9" xfId="1" applyNumberFormat="1" applyFont="1" applyFill="1" applyBorder="1" applyAlignment="1">
      <alignment horizontal="right"/>
    </xf>
    <xf numFmtId="49" fontId="26" fillId="19" borderId="9" xfId="1" applyNumberFormat="1" applyFont="1" applyFill="1" applyBorder="1" applyAlignment="1">
      <alignment horizontal="right"/>
    </xf>
    <xf numFmtId="49" fontId="27" fillId="20" borderId="9" xfId="1" applyNumberFormat="1" applyFont="1" applyFill="1" applyBorder="1" applyAlignment="1">
      <alignment horizontal="right"/>
    </xf>
    <xf numFmtId="0" fontId="11" fillId="8" borderId="1" xfId="1" applyFont="1" applyFill="1" applyBorder="1" applyAlignment="1">
      <alignment horizontal="right"/>
    </xf>
    <xf numFmtId="0" fontId="19" fillId="0" borderId="0" xfId="0" applyFont="1" applyAlignment="1">
      <alignment horizontal="right"/>
    </xf>
    <xf numFmtId="0" fontId="3" fillId="0" borderId="0" xfId="0" applyFont="1" applyAlignment="1">
      <alignment horizontal="right"/>
    </xf>
    <xf numFmtId="0" fontId="17" fillId="2" borderId="7" xfId="0" applyFont="1" applyFill="1" applyBorder="1"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2" borderId="7" xfId="1" applyFont="1" applyFill="1" applyBorder="1" applyAlignment="1">
      <alignment horizontal="left"/>
    </xf>
    <xf numFmtId="0" fontId="10" fillId="5" borderId="1" xfId="1" applyFont="1" applyFill="1" applyBorder="1" applyAlignment="1">
      <alignment horizontal="left"/>
    </xf>
    <xf numFmtId="0" fontId="23" fillId="0" borderId="1" xfId="1" applyFont="1" applyBorder="1" applyAlignment="1">
      <alignment horizontal="left"/>
    </xf>
    <xf numFmtId="0" fontId="11" fillId="0" borderId="13" xfId="1" applyFont="1" applyBorder="1" applyAlignment="1">
      <alignment horizontal="left"/>
    </xf>
    <xf numFmtId="0" fontId="12" fillId="9" borderId="13" xfId="1" applyFont="1" applyFill="1" applyBorder="1" applyAlignment="1">
      <alignment horizontal="left"/>
    </xf>
    <xf numFmtId="0" fontId="23" fillId="17" borderId="1" xfId="1" applyFont="1" applyFill="1" applyBorder="1" applyAlignment="1">
      <alignment horizontal="left"/>
    </xf>
    <xf numFmtId="0" fontId="4" fillId="0" borderId="0" xfId="0" applyFont="1" applyBorder="1" applyAlignment="1">
      <alignment horizontal="left"/>
    </xf>
    <xf numFmtId="49" fontId="23" fillId="0" borderId="1" xfId="1" applyNumberFormat="1" applyFont="1" applyBorder="1" applyAlignment="1">
      <alignment horizontal="left"/>
    </xf>
    <xf numFmtId="49" fontId="8" fillId="6" borderId="13" xfId="1" applyNumberFormat="1" applyFont="1" applyFill="1" applyBorder="1" applyAlignment="1">
      <alignment horizontal="left"/>
    </xf>
    <xf numFmtId="49" fontId="12" fillId="9" borderId="13" xfId="1" applyNumberFormat="1" applyFont="1" applyFill="1" applyBorder="1" applyAlignment="1">
      <alignment horizontal="left"/>
    </xf>
    <xf numFmtId="49" fontId="26" fillId="19" borderId="13" xfId="1" applyNumberFormat="1" applyFont="1" applyFill="1" applyBorder="1" applyAlignment="1">
      <alignment horizontal="left"/>
    </xf>
    <xf numFmtId="49" fontId="24" fillId="21" borderId="13" xfId="1" applyNumberFormat="1" applyFont="1" applyFill="1" applyBorder="1" applyAlignment="1">
      <alignment horizontal="left"/>
    </xf>
    <xf numFmtId="49" fontId="27" fillId="20" borderId="13" xfId="1" applyNumberFormat="1" applyFont="1" applyFill="1" applyBorder="1" applyAlignment="1">
      <alignment horizontal="left"/>
    </xf>
    <xf numFmtId="49" fontId="23" fillId="0" borderId="13" xfId="1" applyNumberFormat="1" applyFont="1" applyBorder="1" applyAlignment="1">
      <alignment horizontal="left"/>
    </xf>
    <xf numFmtId="49" fontId="23" fillId="18" borderId="1" xfId="1" applyNumberFormat="1" applyFont="1" applyFill="1" applyBorder="1" applyAlignment="1">
      <alignment horizontal="left"/>
    </xf>
    <xf numFmtId="49" fontId="11" fillId="4" borderId="1" xfId="1" applyNumberFormat="1" applyFont="1" applyFill="1" applyBorder="1" applyAlignment="1">
      <alignment horizontal="left"/>
    </xf>
    <xf numFmtId="0" fontId="18" fillId="10" borderId="2" xfId="1" applyFont="1" applyFill="1" applyBorder="1" applyAlignment="1">
      <alignment horizontal="left"/>
    </xf>
    <xf numFmtId="0" fontId="3" fillId="0" borderId="0" xfId="0" applyFont="1" applyAlignment="1">
      <alignment horizontal="left"/>
    </xf>
    <xf numFmtId="0" fontId="23" fillId="0" borderId="13" xfId="1" applyFont="1" applyBorder="1" applyAlignment="1">
      <alignment horizontal="left"/>
    </xf>
    <xf numFmtId="0" fontId="29" fillId="0" borderId="0" xfId="0" applyFont="1" applyAlignment="1">
      <alignment horizontal="center"/>
    </xf>
    <xf numFmtId="0" fontId="8" fillId="12" borderId="14" xfId="1" applyFont="1" applyFill="1" applyBorder="1" applyAlignment="1">
      <alignment horizontal="left"/>
    </xf>
    <xf numFmtId="0" fontId="8" fillId="12" borderId="16" xfId="1" applyFont="1" applyFill="1" applyBorder="1" applyAlignment="1">
      <alignment horizontal="left"/>
    </xf>
    <xf numFmtId="0" fontId="8" fillId="12" borderId="15" xfId="1" applyFont="1" applyFill="1" applyBorder="1" applyAlignment="1">
      <alignment horizontal="left"/>
    </xf>
    <xf numFmtId="0" fontId="18" fillId="10" borderId="2" xfId="1" applyFont="1" applyFill="1" applyBorder="1"/>
    <xf numFmtId="0" fontId="18" fillId="10" borderId="3" xfId="1" applyFont="1" applyFill="1" applyBorder="1"/>
    <xf numFmtId="0" fontId="18" fillId="10" borderId="4" xfId="1" applyFont="1" applyFill="1" applyBorder="1"/>
    <xf numFmtId="0" fontId="8" fillId="14" borderId="14" xfId="1" applyFont="1" applyFill="1" applyBorder="1" applyAlignment="1">
      <alignment horizontal="center"/>
    </xf>
    <xf numFmtId="0" fontId="8" fillId="14" borderId="16" xfId="1" applyFont="1" applyFill="1" applyBorder="1" applyAlignment="1">
      <alignment horizontal="center"/>
    </xf>
    <xf numFmtId="0" fontId="8" fillId="14" borderId="15" xfId="1" applyFont="1" applyFill="1" applyBorder="1" applyAlignment="1">
      <alignment horizontal="center"/>
    </xf>
    <xf numFmtId="0" fontId="6" fillId="0" borderId="13"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4" fillId="0" borderId="0" xfId="0" applyFont="1" applyAlignment="1">
      <alignment horizontal="center"/>
    </xf>
    <xf numFmtId="0" fontId="17" fillId="2" borderId="7" xfId="0" applyFont="1" applyFill="1" applyBorder="1" applyAlignment="1">
      <alignment horizontal="left"/>
    </xf>
    <xf numFmtId="0" fontId="17" fillId="2" borderId="5" xfId="0" applyFont="1" applyFill="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cellXfs>
  <cellStyles count="2">
    <cellStyle name="Excel Built-in Normal" xfId="1" xr:uid="{00000000-0005-0000-0000-000000000000}"/>
    <cellStyle name="Normálna"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xdr:rowOff>
    </xdr:from>
    <xdr:to>
      <xdr:col>2</xdr:col>
      <xdr:colOff>0</xdr:colOff>
      <xdr:row>2</xdr:row>
      <xdr:rowOff>142875</xdr:rowOff>
    </xdr:to>
    <xdr:pic>
      <xdr:nvPicPr>
        <xdr:cNvPr id="2" name="Obrázok 1" descr="Lenda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6096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0"/>
  <sheetViews>
    <sheetView tabSelected="1" topLeftCell="B1" zoomScale="90" zoomScaleNormal="90" workbookViewId="0">
      <pane ySplit="6" topLeftCell="A90" activePane="bottomLeft" state="frozen"/>
      <selection pane="bottomLeft" activeCell="K107" sqref="K107"/>
    </sheetView>
  </sheetViews>
  <sheetFormatPr defaultColWidth="9.140625" defaultRowHeight="15" x14ac:dyDescent="0.25"/>
  <cols>
    <col min="1" max="1" width="9.140625" style="116"/>
    <col min="2" max="2" width="9.5703125" style="1" customWidth="1"/>
    <col min="3" max="3" width="13" style="93" customWidth="1"/>
    <col min="4" max="4" width="40.85546875" style="1" bestFit="1" customWidth="1"/>
    <col min="5" max="5" width="14.7109375" style="1" customWidth="1"/>
    <col min="6" max="6" width="10.7109375" style="1" bestFit="1" customWidth="1"/>
    <col min="7" max="11" width="10.7109375" style="1" customWidth="1"/>
    <col min="12" max="12" width="11" style="1" bestFit="1" customWidth="1"/>
    <col min="13" max="13" width="10.42578125" style="1" bestFit="1" customWidth="1"/>
    <col min="14" max="16384" width="9.140625" style="1"/>
  </cols>
  <sheetData>
    <row r="1" spans="1:13" ht="25.5" x14ac:dyDescent="0.35">
      <c r="A1" s="95"/>
      <c r="B1" s="118" t="s">
        <v>156</v>
      </c>
      <c r="C1" s="118"/>
      <c r="D1" s="118"/>
      <c r="E1" s="118"/>
      <c r="F1" s="118"/>
      <c r="G1" s="118"/>
      <c r="H1" s="118"/>
      <c r="I1" s="118"/>
      <c r="J1" s="118"/>
      <c r="K1" s="118"/>
      <c r="L1" s="118"/>
      <c r="M1" s="118"/>
    </row>
    <row r="2" spans="1:13" x14ac:dyDescent="0.25">
      <c r="A2" s="96"/>
      <c r="B2" s="131" t="s">
        <v>0</v>
      </c>
      <c r="C2" s="131"/>
      <c r="D2" s="131"/>
      <c r="E2" s="131"/>
      <c r="F2" s="131"/>
      <c r="G2" s="131"/>
      <c r="H2" s="131"/>
      <c r="I2" s="131"/>
      <c r="J2" s="131"/>
      <c r="K2" s="131"/>
      <c r="L2" s="131"/>
    </row>
    <row r="3" spans="1:13" x14ac:dyDescent="0.25">
      <c r="A3" s="97"/>
      <c r="B3" s="2"/>
      <c r="C3" s="79"/>
      <c r="D3" s="3"/>
      <c r="E3" s="2"/>
      <c r="F3" s="2"/>
      <c r="G3" s="2"/>
      <c r="H3" s="2"/>
      <c r="I3" s="2"/>
      <c r="J3" s="2"/>
      <c r="K3" s="2"/>
      <c r="L3" s="2"/>
    </row>
    <row r="4" spans="1:13" ht="6" customHeight="1" x14ac:dyDescent="0.25">
      <c r="A4" s="97"/>
      <c r="B4" s="2"/>
      <c r="C4" s="79"/>
      <c r="D4" s="3"/>
      <c r="E4" s="2"/>
      <c r="F4" s="2"/>
      <c r="G4" s="2"/>
      <c r="H4" s="2"/>
      <c r="I4" s="2"/>
      <c r="J4" s="2"/>
      <c r="K4" s="2"/>
      <c r="L4" s="2"/>
    </row>
    <row r="5" spans="1:13" ht="15.75" thickBot="1" x14ac:dyDescent="0.3">
      <c r="A5" s="98"/>
      <c r="B5" s="4" t="s">
        <v>1</v>
      </c>
      <c r="C5" s="79"/>
      <c r="D5" s="3"/>
      <c r="E5" s="134" t="s">
        <v>15</v>
      </c>
      <c r="F5" s="135"/>
      <c r="G5" s="135"/>
      <c r="H5" s="135"/>
      <c r="I5" s="135"/>
      <c r="J5" s="135"/>
      <c r="K5" s="135"/>
      <c r="L5" s="136"/>
    </row>
    <row r="6" spans="1:13" ht="33.75" customHeight="1" thickBot="1" x14ac:dyDescent="0.3">
      <c r="A6" s="99" t="s">
        <v>18</v>
      </c>
      <c r="B6" s="5" t="s">
        <v>107</v>
      </c>
      <c r="C6" s="80" t="s">
        <v>20</v>
      </c>
      <c r="D6" s="6" t="s">
        <v>2</v>
      </c>
      <c r="E6" s="77" t="s">
        <v>142</v>
      </c>
      <c r="F6" s="78" t="s">
        <v>148</v>
      </c>
      <c r="G6" s="78" t="s">
        <v>149</v>
      </c>
      <c r="H6" s="78" t="s">
        <v>151</v>
      </c>
      <c r="I6" s="78" t="s">
        <v>152</v>
      </c>
      <c r="J6" s="78" t="s">
        <v>155</v>
      </c>
      <c r="K6" s="78" t="s">
        <v>157</v>
      </c>
      <c r="L6" s="76" t="s">
        <v>98</v>
      </c>
    </row>
    <row r="7" spans="1:13" x14ac:dyDescent="0.25">
      <c r="A7" s="125" t="s">
        <v>51</v>
      </c>
      <c r="B7" s="126"/>
      <c r="C7" s="126"/>
      <c r="D7" s="127"/>
      <c r="E7" s="7"/>
      <c r="F7" s="7"/>
      <c r="G7" s="7"/>
      <c r="H7" s="7"/>
      <c r="I7" s="7"/>
      <c r="J7" s="7"/>
      <c r="K7" s="7"/>
      <c r="L7" s="7"/>
    </row>
    <row r="8" spans="1:13" x14ac:dyDescent="0.25">
      <c r="A8" s="100"/>
      <c r="B8" s="8" t="s">
        <v>3</v>
      </c>
      <c r="C8" s="81"/>
      <c r="D8" s="9" t="s">
        <v>78</v>
      </c>
      <c r="E8" s="9"/>
      <c r="F8" s="10"/>
      <c r="G8" s="10"/>
      <c r="H8" s="10"/>
      <c r="I8" s="10"/>
      <c r="J8" s="10"/>
      <c r="K8" s="10"/>
      <c r="L8" s="10"/>
    </row>
    <row r="9" spans="1:13" x14ac:dyDescent="0.25">
      <c r="A9" s="101">
        <v>41</v>
      </c>
      <c r="B9" s="45"/>
      <c r="C9" s="46">
        <v>312007</v>
      </c>
      <c r="D9" s="11" t="s">
        <v>135</v>
      </c>
      <c r="E9" s="13">
        <f>ROUND(E87,0)</f>
        <v>150604</v>
      </c>
      <c r="F9" s="13">
        <v>4205.03</v>
      </c>
      <c r="G9" s="13">
        <v>-14700</v>
      </c>
      <c r="H9" s="13">
        <v>2000</v>
      </c>
      <c r="I9" s="13"/>
      <c r="J9" s="13">
        <v>1100</v>
      </c>
      <c r="K9" s="13">
        <v>2600</v>
      </c>
      <c r="L9" s="13">
        <f>E9+F9+G9+H9+I9+J9+K9</f>
        <v>145809.03</v>
      </c>
    </row>
    <row r="10" spans="1:13" x14ac:dyDescent="0.25">
      <c r="A10" s="101">
        <v>41</v>
      </c>
      <c r="B10" s="45"/>
      <c r="C10" s="46">
        <v>312007</v>
      </c>
      <c r="D10" s="11" t="s">
        <v>136</v>
      </c>
      <c r="E10" s="13">
        <f>ROUND(E106-E104-E20,0)</f>
        <v>134381</v>
      </c>
      <c r="F10" s="13">
        <v>6588</v>
      </c>
      <c r="G10" s="13"/>
      <c r="H10" s="13">
        <v>700</v>
      </c>
      <c r="I10" s="13"/>
      <c r="J10" s="13">
        <v>23719</v>
      </c>
      <c r="K10" s="13">
        <v>1700</v>
      </c>
      <c r="L10" s="13">
        <f t="shared" ref="L10:L16" si="0">E10+F10+G10+H10+I10+J10+K10</f>
        <v>167088</v>
      </c>
    </row>
    <row r="11" spans="1:13" x14ac:dyDescent="0.25">
      <c r="A11" s="101">
        <v>41</v>
      </c>
      <c r="B11" s="45"/>
      <c r="C11" s="46">
        <v>312007</v>
      </c>
      <c r="D11" s="11" t="s">
        <v>91</v>
      </c>
      <c r="E11" s="13">
        <v>15000</v>
      </c>
      <c r="F11" s="13"/>
      <c r="G11" s="13">
        <v>-10000</v>
      </c>
      <c r="H11" s="13"/>
      <c r="I11" s="13"/>
      <c r="J11" s="13"/>
      <c r="K11" s="13">
        <v>-1700</v>
      </c>
      <c r="L11" s="13">
        <f t="shared" si="0"/>
        <v>3300</v>
      </c>
    </row>
    <row r="12" spans="1:13" x14ac:dyDescent="0.25">
      <c r="A12" s="101">
        <v>41</v>
      </c>
      <c r="B12" s="45"/>
      <c r="C12" s="46">
        <v>312007</v>
      </c>
      <c r="D12" s="11" t="s">
        <v>95</v>
      </c>
      <c r="E12" s="13">
        <f>ROUND(SUM(E108:E119),0)</f>
        <v>150384</v>
      </c>
      <c r="F12" s="13"/>
      <c r="G12" s="13"/>
      <c r="H12" s="13"/>
      <c r="I12" s="13"/>
      <c r="J12" s="13">
        <v>-24819</v>
      </c>
      <c r="K12" s="13">
        <v>-2600</v>
      </c>
      <c r="L12" s="13">
        <f t="shared" si="0"/>
        <v>122965</v>
      </c>
    </row>
    <row r="13" spans="1:13" x14ac:dyDescent="0.25">
      <c r="A13" s="101" t="s">
        <v>106</v>
      </c>
      <c r="B13" s="45"/>
      <c r="C13" s="82">
        <v>322005</v>
      </c>
      <c r="D13" s="45" t="s">
        <v>137</v>
      </c>
      <c r="E13" s="40">
        <v>105000</v>
      </c>
      <c r="F13" s="40"/>
      <c r="G13" s="40">
        <v>-20000</v>
      </c>
      <c r="H13" s="40"/>
      <c r="I13" s="40">
        <v>65000</v>
      </c>
      <c r="J13" s="40"/>
      <c r="K13" s="40"/>
      <c r="L13" s="40">
        <f t="shared" si="0"/>
        <v>150000</v>
      </c>
    </row>
    <row r="14" spans="1:13" x14ac:dyDescent="0.25">
      <c r="A14" s="101">
        <v>41</v>
      </c>
      <c r="B14" s="45"/>
      <c r="C14" s="82">
        <v>322005</v>
      </c>
      <c r="D14" s="45" t="s">
        <v>138</v>
      </c>
      <c r="E14" s="40"/>
      <c r="F14" s="40"/>
      <c r="G14" s="40"/>
      <c r="H14" s="40"/>
      <c r="I14" s="40"/>
      <c r="J14" s="40"/>
      <c r="K14" s="40"/>
      <c r="L14" s="40">
        <f t="shared" si="0"/>
        <v>0</v>
      </c>
    </row>
    <row r="15" spans="1:13" x14ac:dyDescent="0.25">
      <c r="A15" s="117">
        <v>41</v>
      </c>
      <c r="B15" s="45"/>
      <c r="C15" s="82">
        <v>322005</v>
      </c>
      <c r="D15" s="45" t="s">
        <v>153</v>
      </c>
      <c r="E15" s="40"/>
      <c r="F15" s="40"/>
      <c r="G15" s="40"/>
      <c r="H15" s="40"/>
      <c r="I15" s="40"/>
      <c r="J15" s="40">
        <v>10000</v>
      </c>
      <c r="K15" s="40"/>
      <c r="L15" s="40">
        <f t="shared" si="0"/>
        <v>10000</v>
      </c>
    </row>
    <row r="16" spans="1:13" x14ac:dyDescent="0.25">
      <c r="A16" s="102">
        <v>41</v>
      </c>
      <c r="B16" s="45"/>
      <c r="C16" s="83">
        <v>453</v>
      </c>
      <c r="D16" s="18" t="s">
        <v>99</v>
      </c>
      <c r="E16" s="67">
        <v>0</v>
      </c>
      <c r="F16" s="67">
        <v>32368.33</v>
      </c>
      <c r="G16" s="67"/>
      <c r="H16" s="67"/>
      <c r="I16" s="67"/>
      <c r="J16" s="67"/>
      <c r="K16" s="67"/>
      <c r="L16" s="67">
        <f t="shared" si="0"/>
        <v>32368.33</v>
      </c>
    </row>
    <row r="17" spans="1:12" x14ac:dyDescent="0.25">
      <c r="A17" s="103" t="s">
        <v>46</v>
      </c>
      <c r="B17" s="43"/>
      <c r="C17" s="84"/>
      <c r="D17" s="14" t="s">
        <v>78</v>
      </c>
      <c r="E17" s="15">
        <f t="shared" ref="E17:K17" si="1">SUM(E8:E16)</f>
        <v>555369</v>
      </c>
      <c r="F17" s="15">
        <f t="shared" si="1"/>
        <v>43161.36</v>
      </c>
      <c r="G17" s="15">
        <f t="shared" si="1"/>
        <v>-44700</v>
      </c>
      <c r="H17" s="15">
        <f t="shared" si="1"/>
        <v>2700</v>
      </c>
      <c r="I17" s="15">
        <f t="shared" si="1"/>
        <v>65000</v>
      </c>
      <c r="J17" s="15">
        <f t="shared" si="1"/>
        <v>10000</v>
      </c>
      <c r="K17" s="15">
        <f t="shared" si="1"/>
        <v>0</v>
      </c>
      <c r="L17" s="15">
        <f>SUM(L8:L16)</f>
        <v>631530.36</v>
      </c>
    </row>
    <row r="18" spans="1:12" x14ac:dyDescent="0.25">
      <c r="A18" s="100"/>
      <c r="B18" s="8" t="s">
        <v>3</v>
      </c>
      <c r="C18" s="81"/>
      <c r="D18" s="9" t="s">
        <v>79</v>
      </c>
      <c r="E18" s="9"/>
      <c r="F18" s="9"/>
      <c r="G18" s="9"/>
      <c r="H18" s="9"/>
      <c r="I18" s="9"/>
      <c r="J18" s="9"/>
      <c r="K18" s="9"/>
      <c r="L18" s="9"/>
    </row>
    <row r="19" spans="1:12" x14ac:dyDescent="0.25">
      <c r="A19" s="101">
        <v>71</v>
      </c>
      <c r="B19" s="45"/>
      <c r="C19" s="46" t="s">
        <v>104</v>
      </c>
      <c r="D19" s="11" t="s">
        <v>81</v>
      </c>
      <c r="E19" s="68">
        <v>0</v>
      </c>
      <c r="F19" s="13">
        <v>0</v>
      </c>
      <c r="G19" s="13"/>
      <c r="H19" s="13"/>
      <c r="I19" s="13">
        <v>200</v>
      </c>
      <c r="J19" s="13"/>
      <c r="K19" s="13"/>
      <c r="L19" s="13">
        <f>E19+F19+G19+H19+I19+J19+K19</f>
        <v>200</v>
      </c>
    </row>
    <row r="20" spans="1:12" x14ac:dyDescent="0.25">
      <c r="A20" s="101">
        <v>71</v>
      </c>
      <c r="B20" s="45"/>
      <c r="C20" s="46" t="s">
        <v>105</v>
      </c>
      <c r="D20" s="11" t="s">
        <v>80</v>
      </c>
      <c r="E20" s="68">
        <v>6700</v>
      </c>
      <c r="F20" s="13">
        <v>0</v>
      </c>
      <c r="G20" s="13">
        <v>20300</v>
      </c>
      <c r="H20" s="13"/>
      <c r="I20" s="13"/>
      <c r="J20" s="13"/>
      <c r="K20" s="13">
        <v>2500</v>
      </c>
      <c r="L20" s="13">
        <f>E20+F20+G20+H20+I20+J20+K20</f>
        <v>29500</v>
      </c>
    </row>
    <row r="21" spans="1:12" x14ac:dyDescent="0.25">
      <c r="A21" s="103" t="s">
        <v>46</v>
      </c>
      <c r="B21" s="43"/>
      <c r="C21" s="84"/>
      <c r="D21" s="14" t="s">
        <v>79</v>
      </c>
      <c r="E21" s="16">
        <f>SUM(E19:E20)</f>
        <v>6700</v>
      </c>
      <c r="F21" s="16">
        <f t="shared" ref="F21:L21" si="2">SUM(F19:F20)</f>
        <v>0</v>
      </c>
      <c r="G21" s="16">
        <f t="shared" ref="G21:H21" si="3">SUM(G19:G20)</f>
        <v>20300</v>
      </c>
      <c r="H21" s="16">
        <f t="shared" si="3"/>
        <v>0</v>
      </c>
      <c r="I21" s="16">
        <f t="shared" ref="I21:J21" si="4">SUM(I19:I20)</f>
        <v>200</v>
      </c>
      <c r="J21" s="16">
        <f t="shared" si="4"/>
        <v>0</v>
      </c>
      <c r="K21" s="16">
        <f t="shared" ref="K21" si="5">SUM(K19:K20)</f>
        <v>2500</v>
      </c>
      <c r="L21" s="16">
        <f t="shared" si="2"/>
        <v>29700</v>
      </c>
    </row>
    <row r="22" spans="1:12" x14ac:dyDescent="0.25">
      <c r="A22" s="119" t="s">
        <v>57</v>
      </c>
      <c r="B22" s="120"/>
      <c r="C22" s="120"/>
      <c r="D22" s="121"/>
      <c r="E22" s="17">
        <f t="shared" ref="E22:L22" si="6">E21+E17</f>
        <v>562069</v>
      </c>
      <c r="F22" s="17">
        <f t="shared" ref="F22:K22" si="7">F21+F17</f>
        <v>43161.36</v>
      </c>
      <c r="G22" s="17">
        <f t="shared" si="7"/>
        <v>-24400</v>
      </c>
      <c r="H22" s="17">
        <f t="shared" si="7"/>
        <v>2700</v>
      </c>
      <c r="I22" s="17">
        <f t="shared" si="7"/>
        <v>65200</v>
      </c>
      <c r="J22" s="17">
        <f t="shared" si="7"/>
        <v>10000</v>
      </c>
      <c r="K22" s="17">
        <f t="shared" si="7"/>
        <v>2500</v>
      </c>
      <c r="L22" s="17">
        <f t="shared" si="6"/>
        <v>661230.36</v>
      </c>
    </row>
    <row r="23" spans="1:12" x14ac:dyDescent="0.25">
      <c r="A23" s="125" t="s">
        <v>60</v>
      </c>
      <c r="B23" s="126"/>
      <c r="C23" s="126"/>
      <c r="D23" s="127"/>
      <c r="E23" s="7"/>
      <c r="F23" s="7"/>
      <c r="G23" s="7"/>
      <c r="H23" s="7"/>
      <c r="I23" s="7"/>
      <c r="J23" s="7"/>
      <c r="K23" s="7"/>
      <c r="L23" s="7"/>
    </row>
    <row r="24" spans="1:12" x14ac:dyDescent="0.25">
      <c r="A24" s="100"/>
      <c r="B24" s="8" t="s">
        <v>3</v>
      </c>
      <c r="C24" s="81"/>
      <c r="D24" s="9" t="s">
        <v>82</v>
      </c>
      <c r="E24" s="9"/>
      <c r="F24" s="9"/>
      <c r="G24" s="9"/>
      <c r="H24" s="9"/>
      <c r="I24" s="9"/>
      <c r="J24" s="9"/>
      <c r="K24" s="9"/>
      <c r="L24" s="9"/>
    </row>
    <row r="25" spans="1:12" x14ac:dyDescent="0.25">
      <c r="A25" s="101" t="s">
        <v>106</v>
      </c>
      <c r="B25" s="45"/>
      <c r="C25" s="46">
        <v>322005</v>
      </c>
      <c r="D25" s="11" t="s">
        <v>83</v>
      </c>
      <c r="E25" s="69">
        <f>ROUND(E172,0)</f>
        <v>144207</v>
      </c>
      <c r="F25" s="40">
        <v>7197.22</v>
      </c>
      <c r="G25" s="40">
        <v>-19000</v>
      </c>
      <c r="H25" s="40"/>
      <c r="I25" s="40"/>
      <c r="J25" s="40"/>
      <c r="K25" s="40"/>
      <c r="L25" s="40">
        <f t="shared" ref="L25" si="8">E25+F25+G25+H25+I25+J25+K25</f>
        <v>132404.22</v>
      </c>
    </row>
    <row r="26" spans="1:12" x14ac:dyDescent="0.25">
      <c r="A26" s="101">
        <v>71</v>
      </c>
      <c r="B26" s="45"/>
      <c r="C26" s="46">
        <v>242</v>
      </c>
      <c r="D26" s="11" t="s">
        <v>84</v>
      </c>
      <c r="E26" s="70">
        <v>0</v>
      </c>
      <c r="F26" s="20">
        <v>0</v>
      </c>
      <c r="G26" s="20"/>
      <c r="H26" s="20"/>
      <c r="I26" s="20"/>
      <c r="J26" s="20"/>
      <c r="K26" s="20"/>
      <c r="L26" s="13">
        <f>E26+F26+G26+H26+I26+J26+K26</f>
        <v>0</v>
      </c>
    </row>
    <row r="27" spans="1:12" x14ac:dyDescent="0.25">
      <c r="A27" s="103" t="s">
        <v>46</v>
      </c>
      <c r="B27" s="43"/>
      <c r="C27" s="84"/>
      <c r="D27" s="14" t="s">
        <v>78</v>
      </c>
      <c r="E27" s="15">
        <f t="shared" ref="E27:L27" si="9">SUM(E25:E26)</f>
        <v>144207</v>
      </c>
      <c r="F27" s="15">
        <f t="shared" si="9"/>
        <v>7197.22</v>
      </c>
      <c r="G27" s="15">
        <f t="shared" si="9"/>
        <v>-19000</v>
      </c>
      <c r="H27" s="15">
        <f t="shared" si="9"/>
        <v>0</v>
      </c>
      <c r="I27" s="15">
        <f t="shared" si="9"/>
        <v>0</v>
      </c>
      <c r="J27" s="15">
        <f t="shared" si="9"/>
        <v>0</v>
      </c>
      <c r="K27" s="15">
        <f t="shared" si="9"/>
        <v>0</v>
      </c>
      <c r="L27" s="15">
        <f t="shared" si="9"/>
        <v>132404.22</v>
      </c>
    </row>
    <row r="28" spans="1:12" x14ac:dyDescent="0.25">
      <c r="A28" s="100"/>
      <c r="B28" s="8" t="s">
        <v>3</v>
      </c>
      <c r="C28" s="81"/>
      <c r="D28" s="9" t="s">
        <v>79</v>
      </c>
      <c r="E28" s="9"/>
      <c r="F28" s="9"/>
      <c r="G28" s="9"/>
      <c r="H28" s="9"/>
      <c r="I28" s="9"/>
      <c r="J28" s="9"/>
      <c r="K28" s="9"/>
      <c r="L28" s="9"/>
    </row>
    <row r="29" spans="1:12" s="19" customFormat="1" ht="12.75" x14ac:dyDescent="0.2">
      <c r="A29" s="104" t="s">
        <v>108</v>
      </c>
      <c r="B29" s="48"/>
      <c r="C29" s="49">
        <v>453</v>
      </c>
      <c r="D29" s="18" t="s">
        <v>99</v>
      </c>
      <c r="E29" s="67">
        <v>7275</v>
      </c>
      <c r="F29" s="67">
        <v>10994.34</v>
      </c>
      <c r="G29" s="67"/>
      <c r="H29" s="67"/>
      <c r="I29" s="67"/>
      <c r="J29" s="67"/>
      <c r="K29" s="67"/>
      <c r="L29" s="67">
        <f t="shared" ref="L29" si="10">E29+F29+G29+H29+I29+J29+K29</f>
        <v>18269.34</v>
      </c>
    </row>
    <row r="30" spans="1:12" s="19" customFormat="1" ht="12.75" x14ac:dyDescent="0.2">
      <c r="A30" s="104">
        <v>71</v>
      </c>
      <c r="B30" s="48"/>
      <c r="C30" s="49" t="s">
        <v>105</v>
      </c>
      <c r="D30" s="18" t="s">
        <v>72</v>
      </c>
      <c r="E30" s="13">
        <v>2500</v>
      </c>
      <c r="F30" s="13"/>
      <c r="G30" s="13"/>
      <c r="H30" s="13"/>
      <c r="I30" s="13"/>
      <c r="J30" s="13"/>
      <c r="K30" s="13">
        <v>4000</v>
      </c>
      <c r="L30" s="13">
        <f>E30+F30+G30+H30+I30+J30+K30</f>
        <v>6500</v>
      </c>
    </row>
    <row r="31" spans="1:12" x14ac:dyDescent="0.25">
      <c r="A31" s="104">
        <v>71</v>
      </c>
      <c r="B31" s="50"/>
      <c r="C31" s="49" t="s">
        <v>105</v>
      </c>
      <c r="D31" s="12" t="s">
        <v>96</v>
      </c>
      <c r="E31" s="13">
        <v>120</v>
      </c>
      <c r="F31" s="13"/>
      <c r="G31" s="13"/>
      <c r="H31" s="13"/>
      <c r="I31" s="13"/>
      <c r="J31" s="13"/>
      <c r="K31" s="13">
        <v>1000</v>
      </c>
      <c r="L31" s="13">
        <f t="shared" ref="L31:L38" si="11">E31+F31+G31+H31+I31+J31+K31</f>
        <v>1120</v>
      </c>
    </row>
    <row r="32" spans="1:12" s="2" customFormat="1" x14ac:dyDescent="0.25">
      <c r="A32" s="104">
        <v>71</v>
      </c>
      <c r="B32" s="48"/>
      <c r="C32" s="49" t="s">
        <v>105</v>
      </c>
      <c r="D32" s="22" t="s">
        <v>61</v>
      </c>
      <c r="E32" s="13">
        <v>1800</v>
      </c>
      <c r="F32" s="20"/>
      <c r="G32" s="20"/>
      <c r="H32" s="20"/>
      <c r="I32" s="20"/>
      <c r="J32" s="20"/>
      <c r="K32" s="20">
        <v>-300</v>
      </c>
      <c r="L32" s="13">
        <f t="shared" si="11"/>
        <v>1500</v>
      </c>
    </row>
    <row r="33" spans="1:13" s="2" customFormat="1" x14ac:dyDescent="0.25">
      <c r="A33" s="104">
        <v>71</v>
      </c>
      <c r="B33" s="48"/>
      <c r="C33" s="49" t="s">
        <v>105</v>
      </c>
      <c r="D33" s="22" t="s">
        <v>85</v>
      </c>
      <c r="E33" s="13">
        <v>54360</v>
      </c>
      <c r="F33" s="20"/>
      <c r="G33" s="20"/>
      <c r="H33" s="20"/>
      <c r="I33" s="20"/>
      <c r="J33" s="20"/>
      <c r="K33" s="20">
        <v>4000</v>
      </c>
      <c r="L33" s="13">
        <f t="shared" si="11"/>
        <v>58360</v>
      </c>
    </row>
    <row r="34" spans="1:13" s="2" customFormat="1" x14ac:dyDescent="0.25">
      <c r="A34" s="104">
        <v>71</v>
      </c>
      <c r="B34" s="48"/>
      <c r="C34" s="49" t="s">
        <v>105</v>
      </c>
      <c r="D34" s="22" t="s">
        <v>86</v>
      </c>
      <c r="E34" s="13">
        <v>3600</v>
      </c>
      <c r="F34" s="20"/>
      <c r="G34" s="20"/>
      <c r="H34" s="20"/>
      <c r="I34" s="20"/>
      <c r="J34" s="20"/>
      <c r="K34" s="20">
        <v>1200</v>
      </c>
      <c r="L34" s="13">
        <f t="shared" si="11"/>
        <v>4800</v>
      </c>
    </row>
    <row r="35" spans="1:13" s="2" customFormat="1" x14ac:dyDescent="0.25">
      <c r="A35" s="104">
        <v>71</v>
      </c>
      <c r="B35" s="48"/>
      <c r="C35" s="49" t="s">
        <v>105</v>
      </c>
      <c r="D35" s="22" t="s">
        <v>87</v>
      </c>
      <c r="E35" s="13">
        <v>240</v>
      </c>
      <c r="F35" s="20"/>
      <c r="G35" s="20"/>
      <c r="H35" s="20"/>
      <c r="I35" s="20"/>
      <c r="J35" s="20"/>
      <c r="K35" s="20">
        <v>-240</v>
      </c>
      <c r="L35" s="13">
        <f t="shared" si="11"/>
        <v>0</v>
      </c>
    </row>
    <row r="36" spans="1:13" s="2" customFormat="1" x14ac:dyDescent="0.25">
      <c r="A36" s="104">
        <v>71</v>
      </c>
      <c r="B36" s="48"/>
      <c r="C36" s="49" t="s">
        <v>105</v>
      </c>
      <c r="D36" s="22" t="s">
        <v>88</v>
      </c>
      <c r="E36" s="13">
        <v>60</v>
      </c>
      <c r="F36" s="20"/>
      <c r="G36" s="20"/>
      <c r="H36" s="20"/>
      <c r="I36" s="20"/>
      <c r="J36" s="20"/>
      <c r="K36" s="20">
        <v>60</v>
      </c>
      <c r="L36" s="13">
        <f t="shared" si="11"/>
        <v>120</v>
      </c>
    </row>
    <row r="37" spans="1:13" s="23" customFormat="1" ht="12.75" x14ac:dyDescent="0.2">
      <c r="A37" s="104">
        <v>71</v>
      </c>
      <c r="B37" s="45"/>
      <c r="C37" s="49" t="s">
        <v>105</v>
      </c>
      <c r="D37" s="11" t="s">
        <v>89</v>
      </c>
      <c r="E37" s="13">
        <v>86325</v>
      </c>
      <c r="F37" s="39"/>
      <c r="G37" s="39"/>
      <c r="H37" s="39"/>
      <c r="I37" s="39"/>
      <c r="J37" s="39"/>
      <c r="K37" s="39">
        <v>1500</v>
      </c>
      <c r="L37" s="13">
        <f t="shared" si="11"/>
        <v>87825</v>
      </c>
    </row>
    <row r="38" spans="1:13" x14ac:dyDescent="0.25">
      <c r="A38" s="104">
        <v>71</v>
      </c>
      <c r="B38" s="45"/>
      <c r="C38" s="46" t="s">
        <v>109</v>
      </c>
      <c r="D38" s="11" t="s">
        <v>90</v>
      </c>
      <c r="E38" s="13">
        <v>4000</v>
      </c>
      <c r="F38" s="20"/>
      <c r="G38" s="20"/>
      <c r="H38" s="20"/>
      <c r="I38" s="20"/>
      <c r="J38" s="20"/>
      <c r="K38" s="20">
        <v>-550</v>
      </c>
      <c r="L38" s="13">
        <f t="shared" si="11"/>
        <v>3450</v>
      </c>
    </row>
    <row r="39" spans="1:13" x14ac:dyDescent="0.25">
      <c r="A39" s="103" t="s">
        <v>46</v>
      </c>
      <c r="B39" s="43"/>
      <c r="C39" s="84"/>
      <c r="D39" s="14" t="s">
        <v>78</v>
      </c>
      <c r="E39" s="15">
        <f>SUM(E29:E38)</f>
        <v>160280</v>
      </c>
      <c r="F39" s="15">
        <f t="shared" ref="F39:L39" si="12">SUM(F29:F38)</f>
        <v>10994.34</v>
      </c>
      <c r="G39" s="15">
        <f t="shared" ref="G39:H39" si="13">SUM(G29:G38)</f>
        <v>0</v>
      </c>
      <c r="H39" s="15">
        <f t="shared" si="13"/>
        <v>0</v>
      </c>
      <c r="I39" s="15">
        <f t="shared" ref="I39:J39" si="14">SUM(I29:I38)</f>
        <v>0</v>
      </c>
      <c r="J39" s="15">
        <f t="shared" si="14"/>
        <v>0</v>
      </c>
      <c r="K39" s="15">
        <f t="shared" ref="K39" si="15">SUM(K29:K38)</f>
        <v>10670</v>
      </c>
      <c r="L39" s="15">
        <f t="shared" si="12"/>
        <v>181944.34</v>
      </c>
    </row>
    <row r="40" spans="1:13" ht="15.75" thickBot="1" x14ac:dyDescent="0.3">
      <c r="A40" s="119" t="s">
        <v>75</v>
      </c>
      <c r="B40" s="120"/>
      <c r="C40" s="120"/>
      <c r="D40" s="121"/>
      <c r="E40" s="17">
        <f t="shared" ref="E40:L40" si="16">SUM(E39,E27)</f>
        <v>304487</v>
      </c>
      <c r="F40" s="17">
        <f t="shared" si="16"/>
        <v>18191.560000000001</v>
      </c>
      <c r="G40" s="17">
        <f t="shared" ref="G40:H40" si="17">SUM(G39,G27)</f>
        <v>-19000</v>
      </c>
      <c r="H40" s="17">
        <f t="shared" si="17"/>
        <v>0</v>
      </c>
      <c r="I40" s="17">
        <f t="shared" ref="I40:J40" si="18">SUM(I39,I27)</f>
        <v>0</v>
      </c>
      <c r="J40" s="17">
        <f t="shared" si="18"/>
        <v>0</v>
      </c>
      <c r="K40" s="17">
        <f t="shared" ref="K40" si="19">SUM(K39,K27)</f>
        <v>10670</v>
      </c>
      <c r="L40" s="17">
        <f t="shared" si="16"/>
        <v>314348.56</v>
      </c>
    </row>
    <row r="41" spans="1:13" ht="16.5" thickBot="1" x14ac:dyDescent="0.3">
      <c r="A41" s="94"/>
      <c r="B41" s="132" t="s">
        <v>4</v>
      </c>
      <c r="C41" s="133"/>
      <c r="D41" s="133"/>
      <c r="E41" s="72">
        <f t="shared" ref="E41:L41" si="20">E40+E22</f>
        <v>866556</v>
      </c>
      <c r="F41" s="24">
        <f t="shared" si="20"/>
        <v>61352.92</v>
      </c>
      <c r="G41" s="24">
        <f t="shared" si="20"/>
        <v>-43400</v>
      </c>
      <c r="H41" s="24">
        <f t="shared" si="20"/>
        <v>2700</v>
      </c>
      <c r="I41" s="24">
        <f t="shared" si="20"/>
        <v>65200</v>
      </c>
      <c r="J41" s="24">
        <f t="shared" ref="J41:K41" si="21">J40+J22</f>
        <v>10000</v>
      </c>
      <c r="K41" s="24">
        <f t="shared" si="21"/>
        <v>13170</v>
      </c>
      <c r="L41" s="24">
        <f t="shared" si="20"/>
        <v>975578.91999999993</v>
      </c>
    </row>
    <row r="42" spans="1:13" x14ac:dyDescent="0.25">
      <c r="A42" s="105"/>
      <c r="B42" s="25"/>
      <c r="C42" s="85"/>
      <c r="D42" s="25"/>
      <c r="E42" s="25"/>
      <c r="F42" s="25"/>
      <c r="G42" s="25"/>
      <c r="H42" s="25"/>
      <c r="I42" s="25"/>
      <c r="J42" s="25"/>
      <c r="K42" s="25"/>
      <c r="L42" s="25"/>
    </row>
    <row r="43" spans="1:13" ht="8.25" customHeight="1" x14ac:dyDescent="0.25">
      <c r="A43" s="96"/>
      <c r="B43" s="23"/>
      <c r="C43" s="86"/>
      <c r="D43" s="23"/>
      <c r="E43" s="23"/>
      <c r="F43" s="23"/>
      <c r="G43" s="23"/>
      <c r="H43" s="23"/>
      <c r="I43" s="23"/>
      <c r="J43" s="23"/>
      <c r="K43" s="23"/>
      <c r="L43" s="23"/>
    </row>
    <row r="44" spans="1:13" ht="15.75" thickBot="1" x14ac:dyDescent="0.3">
      <c r="A44" s="98"/>
      <c r="B44" s="4" t="s">
        <v>5</v>
      </c>
      <c r="C44" s="79"/>
      <c r="D44" s="3"/>
      <c r="E44" s="128" t="s">
        <v>15</v>
      </c>
      <c r="F44" s="129"/>
      <c r="G44" s="129"/>
      <c r="H44" s="129"/>
      <c r="I44" s="129"/>
      <c r="J44" s="129"/>
      <c r="K44" s="129"/>
      <c r="L44" s="130"/>
    </row>
    <row r="45" spans="1:13" ht="27" thickBot="1" x14ac:dyDescent="0.3">
      <c r="A45" s="99" t="s">
        <v>18</v>
      </c>
      <c r="B45" s="5" t="s">
        <v>107</v>
      </c>
      <c r="C45" s="80" t="s">
        <v>20</v>
      </c>
      <c r="D45" s="26" t="s">
        <v>2</v>
      </c>
      <c r="E45" s="77" t="s">
        <v>142</v>
      </c>
      <c r="F45" s="78" t="s">
        <v>148</v>
      </c>
      <c r="G45" s="78" t="s">
        <v>149</v>
      </c>
      <c r="H45" s="78" t="s">
        <v>151</v>
      </c>
      <c r="I45" s="78" t="s">
        <v>152</v>
      </c>
      <c r="J45" s="78" t="s">
        <v>155</v>
      </c>
      <c r="K45" s="78" t="s">
        <v>157</v>
      </c>
      <c r="L45" s="76" t="s">
        <v>98</v>
      </c>
    </row>
    <row r="46" spans="1:13" x14ac:dyDescent="0.25">
      <c r="A46" s="125" t="s">
        <v>51</v>
      </c>
      <c r="B46" s="126"/>
      <c r="C46" s="126"/>
      <c r="D46" s="127"/>
      <c r="E46" s="7"/>
      <c r="F46" s="7"/>
      <c r="G46" s="7"/>
      <c r="H46" s="7"/>
      <c r="I46" s="7"/>
      <c r="J46" s="7"/>
      <c r="K46" s="7"/>
      <c r="L46" s="7"/>
    </row>
    <row r="47" spans="1:13" x14ac:dyDescent="0.25">
      <c r="A47" s="106" t="s">
        <v>19</v>
      </c>
      <c r="B47" s="51" t="s">
        <v>110</v>
      </c>
      <c r="C47" s="46" t="s">
        <v>111</v>
      </c>
      <c r="D47" s="11" t="s">
        <v>21</v>
      </c>
      <c r="E47" s="70">
        <v>59600</v>
      </c>
      <c r="F47" s="20"/>
      <c r="G47" s="20"/>
      <c r="H47" s="20"/>
      <c r="I47" s="20"/>
      <c r="J47" s="20"/>
      <c r="K47" s="20"/>
      <c r="L47" s="13">
        <f t="shared" ref="L47:L61" si="22">E47+F47+G47+H47+I47+J47+K47</f>
        <v>59600</v>
      </c>
      <c r="M47" s="38"/>
    </row>
    <row r="48" spans="1:13" x14ac:dyDescent="0.25">
      <c r="A48" s="106" t="s">
        <v>19</v>
      </c>
      <c r="B48" s="51" t="s">
        <v>110</v>
      </c>
      <c r="C48" s="46">
        <v>620</v>
      </c>
      <c r="D48" s="11" t="s">
        <v>23</v>
      </c>
      <c r="E48" s="70">
        <f>ROUND((0.3495*E47)+(0.02*E47)-(2000*0.3495),0)</f>
        <v>21323</v>
      </c>
      <c r="F48" s="20"/>
      <c r="G48" s="20"/>
      <c r="H48" s="20"/>
      <c r="I48" s="20"/>
      <c r="J48" s="20"/>
      <c r="K48" s="20"/>
      <c r="L48" s="13">
        <f t="shared" si="22"/>
        <v>21323</v>
      </c>
    </row>
    <row r="49" spans="1:12" x14ac:dyDescent="0.25">
      <c r="A49" s="106" t="s">
        <v>19</v>
      </c>
      <c r="B49" s="51" t="s">
        <v>110</v>
      </c>
      <c r="C49" s="46">
        <v>640</v>
      </c>
      <c r="D49" s="11" t="s">
        <v>102</v>
      </c>
      <c r="E49" s="70">
        <v>600</v>
      </c>
      <c r="F49" s="20">
        <v>3200</v>
      </c>
      <c r="G49" s="20"/>
      <c r="H49" s="20"/>
      <c r="I49" s="20"/>
      <c r="J49" s="20"/>
      <c r="K49" s="20"/>
      <c r="L49" s="13">
        <f t="shared" si="22"/>
        <v>3800</v>
      </c>
    </row>
    <row r="50" spans="1:12" x14ac:dyDescent="0.25">
      <c r="A50" s="106" t="s">
        <v>19</v>
      </c>
      <c r="B50" s="51" t="s">
        <v>110</v>
      </c>
      <c r="C50" s="46" t="s">
        <v>112</v>
      </c>
      <c r="D50" s="11" t="s">
        <v>10</v>
      </c>
      <c r="E50" s="70">
        <v>600</v>
      </c>
      <c r="F50" s="20"/>
      <c r="G50" s="20">
        <v>600</v>
      </c>
      <c r="H50" s="20"/>
      <c r="I50" s="20"/>
      <c r="J50" s="20"/>
      <c r="K50" s="20">
        <v>700</v>
      </c>
      <c r="L50" s="13">
        <f t="shared" si="22"/>
        <v>1900</v>
      </c>
    </row>
    <row r="51" spans="1:12" x14ac:dyDescent="0.25">
      <c r="A51" s="106" t="s">
        <v>19</v>
      </c>
      <c r="B51" s="51" t="s">
        <v>110</v>
      </c>
      <c r="C51" s="46" t="s">
        <v>113</v>
      </c>
      <c r="D51" s="11" t="s">
        <v>26</v>
      </c>
      <c r="E51" s="70">
        <v>75</v>
      </c>
      <c r="F51" s="20"/>
      <c r="G51" s="20"/>
      <c r="H51" s="20"/>
      <c r="I51" s="20"/>
      <c r="J51" s="20"/>
      <c r="K51" s="20"/>
      <c r="L51" s="13">
        <f t="shared" si="22"/>
        <v>75</v>
      </c>
    </row>
    <row r="52" spans="1:12" x14ac:dyDescent="0.25">
      <c r="A52" s="106" t="s">
        <v>19</v>
      </c>
      <c r="B52" s="51" t="s">
        <v>110</v>
      </c>
      <c r="C52" s="46" t="s">
        <v>114</v>
      </c>
      <c r="D52" s="11" t="s">
        <v>24</v>
      </c>
      <c r="E52" s="70">
        <v>800</v>
      </c>
      <c r="F52" s="20"/>
      <c r="G52" s="20"/>
      <c r="H52" s="20"/>
      <c r="I52" s="20"/>
      <c r="J52" s="20"/>
      <c r="K52" s="20"/>
      <c r="L52" s="13">
        <f t="shared" si="22"/>
        <v>800</v>
      </c>
    </row>
    <row r="53" spans="1:12" x14ac:dyDescent="0.25">
      <c r="A53" s="106" t="s">
        <v>19</v>
      </c>
      <c r="B53" s="51" t="s">
        <v>110</v>
      </c>
      <c r="C53" s="46" t="s">
        <v>115</v>
      </c>
      <c r="D53" s="11" t="s">
        <v>93</v>
      </c>
      <c r="E53" s="70">
        <v>3000</v>
      </c>
      <c r="F53" s="20"/>
      <c r="G53" s="20"/>
      <c r="H53" s="20"/>
      <c r="I53" s="20"/>
      <c r="J53" s="20"/>
      <c r="K53" s="20">
        <v>700</v>
      </c>
      <c r="L53" s="13">
        <f t="shared" si="22"/>
        <v>3700</v>
      </c>
    </row>
    <row r="54" spans="1:12" x14ac:dyDescent="0.25">
      <c r="A54" s="106" t="s">
        <v>19</v>
      </c>
      <c r="B54" s="51" t="s">
        <v>110</v>
      </c>
      <c r="C54" s="46">
        <v>637014</v>
      </c>
      <c r="D54" s="11" t="s">
        <v>12</v>
      </c>
      <c r="E54" s="70">
        <v>3000</v>
      </c>
      <c r="F54" s="20"/>
      <c r="G54" s="20"/>
      <c r="H54" s="20"/>
      <c r="I54" s="20">
        <v>200</v>
      </c>
      <c r="J54" s="20"/>
      <c r="K54" s="20"/>
      <c r="L54" s="13">
        <f t="shared" si="22"/>
        <v>3200</v>
      </c>
    </row>
    <row r="55" spans="1:12" x14ac:dyDescent="0.25">
      <c r="A55" s="106" t="s">
        <v>19</v>
      </c>
      <c r="B55" s="51" t="s">
        <v>110</v>
      </c>
      <c r="C55" s="46">
        <v>637016</v>
      </c>
      <c r="D55" s="11" t="s">
        <v>25</v>
      </c>
      <c r="E55" s="70">
        <f>ROUND(0.011*E47,0)</f>
        <v>656</v>
      </c>
      <c r="F55" s="20"/>
      <c r="G55" s="20"/>
      <c r="H55" s="20"/>
      <c r="I55" s="20"/>
      <c r="J55" s="20"/>
      <c r="K55" s="20"/>
      <c r="L55" s="13">
        <f t="shared" si="22"/>
        <v>656</v>
      </c>
    </row>
    <row r="56" spans="1:12" x14ac:dyDescent="0.25">
      <c r="A56" s="106" t="s">
        <v>19</v>
      </c>
      <c r="B56" s="51" t="s">
        <v>110</v>
      </c>
      <c r="C56" s="46" t="s">
        <v>116</v>
      </c>
      <c r="D56" s="11" t="s">
        <v>101</v>
      </c>
      <c r="E56" s="70">
        <v>4000</v>
      </c>
      <c r="F56" s="20"/>
      <c r="G56" s="20"/>
      <c r="H56" s="20"/>
      <c r="I56" s="20"/>
      <c r="J56" s="20"/>
      <c r="K56" s="20"/>
      <c r="L56" s="13">
        <f t="shared" si="22"/>
        <v>4000</v>
      </c>
    </row>
    <row r="57" spans="1:12" x14ac:dyDescent="0.25">
      <c r="A57" s="106" t="s">
        <v>19</v>
      </c>
      <c r="B57" s="51" t="s">
        <v>110</v>
      </c>
      <c r="C57" s="46">
        <v>630</v>
      </c>
      <c r="D57" s="11" t="s">
        <v>27</v>
      </c>
      <c r="E57" s="70">
        <v>3100</v>
      </c>
      <c r="F57" s="20"/>
      <c r="G57" s="20">
        <v>-600</v>
      </c>
      <c r="H57" s="20"/>
      <c r="I57" s="20"/>
      <c r="J57" s="20"/>
      <c r="K57" s="20"/>
      <c r="L57" s="13">
        <f t="shared" si="22"/>
        <v>2500</v>
      </c>
    </row>
    <row r="58" spans="1:12" x14ac:dyDescent="0.25">
      <c r="A58" s="107"/>
      <c r="B58" s="44"/>
      <c r="C58" s="87"/>
      <c r="D58" s="28" t="s">
        <v>6</v>
      </c>
      <c r="E58" s="73"/>
      <c r="F58" s="30"/>
      <c r="G58" s="30"/>
      <c r="H58" s="30"/>
      <c r="I58" s="30"/>
      <c r="J58" s="30"/>
      <c r="K58" s="30"/>
      <c r="L58" s="30"/>
    </row>
    <row r="59" spans="1:12" x14ac:dyDescent="0.25">
      <c r="A59" s="106" t="s">
        <v>19</v>
      </c>
      <c r="B59" s="51" t="s">
        <v>117</v>
      </c>
      <c r="C59" s="46">
        <v>630</v>
      </c>
      <c r="D59" s="31" t="s">
        <v>34</v>
      </c>
      <c r="E59" s="70">
        <v>0</v>
      </c>
      <c r="F59" s="20"/>
      <c r="G59" s="20"/>
      <c r="H59" s="20"/>
      <c r="I59" s="20">
        <v>16</v>
      </c>
      <c r="J59" s="20"/>
      <c r="K59" s="20"/>
      <c r="L59" s="13">
        <f t="shared" si="22"/>
        <v>16</v>
      </c>
    </row>
    <row r="60" spans="1:12" x14ac:dyDescent="0.25">
      <c r="A60" s="106" t="s">
        <v>19</v>
      </c>
      <c r="B60" s="51" t="s">
        <v>117</v>
      </c>
      <c r="C60" s="46">
        <v>630</v>
      </c>
      <c r="D60" s="32" t="s">
        <v>29</v>
      </c>
      <c r="E60" s="70">
        <v>0</v>
      </c>
      <c r="F60" s="20"/>
      <c r="G60" s="20"/>
      <c r="H60" s="20"/>
      <c r="I60" s="20"/>
      <c r="J60" s="20"/>
      <c r="K60" s="20"/>
      <c r="L60" s="13">
        <f t="shared" si="22"/>
        <v>0</v>
      </c>
    </row>
    <row r="61" spans="1:12" x14ac:dyDescent="0.25">
      <c r="A61" s="106" t="s">
        <v>19</v>
      </c>
      <c r="B61" s="51" t="s">
        <v>117</v>
      </c>
      <c r="C61" s="46">
        <v>630</v>
      </c>
      <c r="D61" s="32" t="s">
        <v>35</v>
      </c>
      <c r="E61" s="70">
        <v>0</v>
      </c>
      <c r="F61" s="20"/>
      <c r="G61" s="20"/>
      <c r="H61" s="20"/>
      <c r="I61" s="20"/>
      <c r="J61" s="20"/>
      <c r="K61" s="20"/>
      <c r="L61" s="13">
        <f t="shared" si="22"/>
        <v>0</v>
      </c>
    </row>
    <row r="62" spans="1:12" x14ac:dyDescent="0.25">
      <c r="A62" s="103" t="s">
        <v>46</v>
      </c>
      <c r="B62" s="43"/>
      <c r="C62" s="84"/>
      <c r="D62" s="14" t="s">
        <v>22</v>
      </c>
      <c r="E62" s="71">
        <f t="shared" ref="E62:L62" si="23">SUM(E59:E61)</f>
        <v>0</v>
      </c>
      <c r="F62" s="15">
        <f t="shared" si="23"/>
        <v>0</v>
      </c>
      <c r="G62" s="15">
        <f t="shared" si="23"/>
        <v>0</v>
      </c>
      <c r="H62" s="15">
        <f t="shared" si="23"/>
        <v>0</v>
      </c>
      <c r="I62" s="15">
        <f t="shared" si="23"/>
        <v>16</v>
      </c>
      <c r="J62" s="15">
        <f t="shared" si="23"/>
        <v>0</v>
      </c>
      <c r="K62" s="15">
        <f t="shared" si="23"/>
        <v>0</v>
      </c>
      <c r="L62" s="15">
        <f t="shared" si="23"/>
        <v>16</v>
      </c>
    </row>
    <row r="63" spans="1:12" x14ac:dyDescent="0.25">
      <c r="A63" s="107"/>
      <c r="B63" s="44"/>
      <c r="C63" s="87"/>
      <c r="D63" s="28" t="s">
        <v>7</v>
      </c>
      <c r="E63" s="73"/>
      <c r="F63" s="30"/>
      <c r="G63" s="30"/>
      <c r="H63" s="30"/>
      <c r="I63" s="30"/>
      <c r="J63" s="30"/>
      <c r="K63" s="30"/>
      <c r="L63" s="30"/>
    </row>
    <row r="64" spans="1:12" s="33" customFormat="1" x14ac:dyDescent="0.25">
      <c r="A64" s="106" t="s">
        <v>19</v>
      </c>
      <c r="B64" s="51" t="s">
        <v>118</v>
      </c>
      <c r="C64" s="46">
        <v>630</v>
      </c>
      <c r="D64" s="11" t="s">
        <v>30</v>
      </c>
      <c r="E64" s="70">
        <v>0</v>
      </c>
      <c r="F64" s="20"/>
      <c r="G64" s="20"/>
      <c r="H64" s="20"/>
      <c r="I64" s="20"/>
      <c r="J64" s="20"/>
      <c r="K64" s="20"/>
      <c r="L64" s="13">
        <f t="shared" ref="L64:L67" si="24">E64+F64+G64+H64+I64+J64+K64</f>
        <v>0</v>
      </c>
    </row>
    <row r="65" spans="1:12" x14ac:dyDescent="0.25">
      <c r="A65" s="106" t="s">
        <v>19</v>
      </c>
      <c r="B65" s="51" t="s">
        <v>118</v>
      </c>
      <c r="C65" s="46">
        <v>630</v>
      </c>
      <c r="D65" s="11" t="s">
        <v>31</v>
      </c>
      <c r="E65" s="70">
        <v>0</v>
      </c>
      <c r="F65" s="20"/>
      <c r="G65" s="20"/>
      <c r="H65" s="20"/>
      <c r="I65" s="20"/>
      <c r="J65" s="20"/>
      <c r="K65" s="20"/>
      <c r="L65" s="13">
        <f t="shared" si="24"/>
        <v>0</v>
      </c>
    </row>
    <row r="66" spans="1:12" x14ac:dyDescent="0.25">
      <c r="A66" s="106" t="s">
        <v>19</v>
      </c>
      <c r="B66" s="51" t="s">
        <v>118</v>
      </c>
      <c r="C66" s="46">
        <v>630</v>
      </c>
      <c r="D66" s="11" t="s">
        <v>32</v>
      </c>
      <c r="E66" s="70">
        <v>1500</v>
      </c>
      <c r="F66" s="20"/>
      <c r="G66" s="20">
        <v>-1000</v>
      </c>
      <c r="H66" s="20"/>
      <c r="I66" s="20"/>
      <c r="J66" s="20"/>
      <c r="K66" s="20"/>
      <c r="L66" s="13">
        <f t="shared" si="24"/>
        <v>500</v>
      </c>
    </row>
    <row r="67" spans="1:12" x14ac:dyDescent="0.25">
      <c r="A67" s="106" t="s">
        <v>19</v>
      </c>
      <c r="B67" s="51" t="s">
        <v>118</v>
      </c>
      <c r="C67" s="46">
        <v>630</v>
      </c>
      <c r="D67" s="11" t="s">
        <v>33</v>
      </c>
      <c r="E67" s="70">
        <v>0</v>
      </c>
      <c r="F67" s="20"/>
      <c r="G67" s="20"/>
      <c r="H67" s="20"/>
      <c r="I67" s="20"/>
      <c r="J67" s="20"/>
      <c r="K67" s="20"/>
      <c r="L67" s="13">
        <f t="shared" si="24"/>
        <v>0</v>
      </c>
    </row>
    <row r="68" spans="1:12" x14ac:dyDescent="0.25">
      <c r="A68" s="103" t="s">
        <v>46</v>
      </c>
      <c r="B68" s="43"/>
      <c r="C68" s="88"/>
      <c r="D68" s="14" t="s">
        <v>7</v>
      </c>
      <c r="E68" s="16">
        <f>SUM(E64:E67)</f>
        <v>1500</v>
      </c>
      <c r="F68" s="16">
        <f t="shared" ref="F68:L68" si="25">SUM(F64:F67)</f>
        <v>0</v>
      </c>
      <c r="G68" s="16">
        <f t="shared" si="25"/>
        <v>-1000</v>
      </c>
      <c r="H68" s="16">
        <f t="shared" si="25"/>
        <v>0</v>
      </c>
      <c r="I68" s="16">
        <f t="shared" si="25"/>
        <v>0</v>
      </c>
      <c r="J68" s="16">
        <f t="shared" si="25"/>
        <v>0</v>
      </c>
      <c r="K68" s="16">
        <f t="shared" si="25"/>
        <v>0</v>
      </c>
      <c r="L68" s="16">
        <f t="shared" si="25"/>
        <v>500</v>
      </c>
    </row>
    <row r="69" spans="1:12" x14ac:dyDescent="0.25">
      <c r="A69" s="107"/>
      <c r="B69" s="44"/>
      <c r="C69" s="87"/>
      <c r="D69" s="28" t="s">
        <v>9</v>
      </c>
      <c r="E69" s="73"/>
      <c r="F69" s="30"/>
      <c r="G69" s="30"/>
      <c r="H69" s="30"/>
      <c r="I69" s="30"/>
      <c r="J69" s="30"/>
      <c r="K69" s="30"/>
      <c r="L69" s="30"/>
    </row>
    <row r="70" spans="1:12" s="33" customFormat="1" x14ac:dyDescent="0.25">
      <c r="A70" s="106" t="s">
        <v>19</v>
      </c>
      <c r="B70" s="52" t="s">
        <v>110</v>
      </c>
      <c r="C70" s="46">
        <v>630</v>
      </c>
      <c r="D70" s="34" t="s">
        <v>36</v>
      </c>
      <c r="E70" s="70">
        <v>28000</v>
      </c>
      <c r="F70" s="20"/>
      <c r="G70" s="20">
        <v>-11000</v>
      </c>
      <c r="H70" s="20"/>
      <c r="I70" s="20"/>
      <c r="J70" s="20"/>
      <c r="K70" s="20">
        <v>1000</v>
      </c>
      <c r="L70" s="13">
        <f t="shared" ref="L70:L74" si="26">E70+F70+G70+H70+I70+J70+K70</f>
        <v>18000</v>
      </c>
    </row>
    <row r="71" spans="1:12" s="33" customFormat="1" x14ac:dyDescent="0.25">
      <c r="A71" s="106" t="s">
        <v>19</v>
      </c>
      <c r="B71" s="52" t="s">
        <v>110</v>
      </c>
      <c r="C71" s="46">
        <v>630</v>
      </c>
      <c r="D71" s="34" t="s">
        <v>103</v>
      </c>
      <c r="E71" s="70">
        <v>0</v>
      </c>
      <c r="F71" s="20">
        <v>1005.03</v>
      </c>
      <c r="G71" s="20">
        <v>2000</v>
      </c>
      <c r="H71" s="20"/>
      <c r="I71" s="20"/>
      <c r="J71" s="20"/>
      <c r="K71" s="20"/>
      <c r="L71" s="13">
        <f t="shared" si="26"/>
        <v>3005.0299999999997</v>
      </c>
    </row>
    <row r="72" spans="1:12" s="23" customFormat="1" ht="12.75" x14ac:dyDescent="0.2">
      <c r="A72" s="106" t="s">
        <v>19</v>
      </c>
      <c r="B72" s="52" t="s">
        <v>110</v>
      </c>
      <c r="C72" s="46">
        <v>630</v>
      </c>
      <c r="D72" s="34" t="s">
        <v>37</v>
      </c>
      <c r="E72" s="68">
        <v>7000</v>
      </c>
      <c r="F72" s="13"/>
      <c r="G72" s="13">
        <v>-4700</v>
      </c>
      <c r="H72" s="13"/>
      <c r="I72" s="13"/>
      <c r="J72" s="13"/>
      <c r="K72" s="13">
        <v>200</v>
      </c>
      <c r="L72" s="13">
        <f t="shared" si="26"/>
        <v>2500</v>
      </c>
    </row>
    <row r="73" spans="1:12" s="23" customFormat="1" ht="12.75" x14ac:dyDescent="0.2">
      <c r="A73" s="106" t="s">
        <v>19</v>
      </c>
      <c r="B73" s="52" t="s">
        <v>110</v>
      </c>
      <c r="C73" s="46">
        <v>630</v>
      </c>
      <c r="D73" s="34" t="s">
        <v>38</v>
      </c>
      <c r="E73" s="68">
        <v>50</v>
      </c>
      <c r="F73" s="13"/>
      <c r="G73" s="13"/>
      <c r="H73" s="13"/>
      <c r="I73" s="13">
        <v>100</v>
      </c>
      <c r="J73" s="13"/>
      <c r="K73" s="13"/>
      <c r="L73" s="13">
        <f t="shared" si="26"/>
        <v>150</v>
      </c>
    </row>
    <row r="74" spans="1:12" s="23" customFormat="1" ht="12.75" x14ac:dyDescent="0.2">
      <c r="A74" s="106" t="s">
        <v>19</v>
      </c>
      <c r="B74" s="52" t="s">
        <v>110</v>
      </c>
      <c r="C74" s="46">
        <v>630</v>
      </c>
      <c r="D74" s="34" t="s">
        <v>39</v>
      </c>
      <c r="E74" s="68">
        <v>0</v>
      </c>
      <c r="F74" s="13"/>
      <c r="G74" s="13"/>
      <c r="H74" s="13"/>
      <c r="I74" s="13"/>
      <c r="J74" s="13"/>
      <c r="K74" s="13"/>
      <c r="L74" s="13">
        <f t="shared" si="26"/>
        <v>0</v>
      </c>
    </row>
    <row r="75" spans="1:12" x14ac:dyDescent="0.25">
      <c r="A75" s="103" t="s">
        <v>46</v>
      </c>
      <c r="B75" s="43"/>
      <c r="C75" s="88"/>
      <c r="D75" s="14" t="s">
        <v>9</v>
      </c>
      <c r="E75" s="15">
        <f t="shared" ref="E75:K75" si="27">SUM(E70:E74)</f>
        <v>35050</v>
      </c>
      <c r="F75" s="15">
        <f t="shared" si="27"/>
        <v>1005.03</v>
      </c>
      <c r="G75" s="15">
        <f t="shared" si="27"/>
        <v>-13700</v>
      </c>
      <c r="H75" s="15">
        <f t="shared" si="27"/>
        <v>0</v>
      </c>
      <c r="I75" s="15">
        <f t="shared" si="27"/>
        <v>100</v>
      </c>
      <c r="J75" s="15">
        <f t="shared" si="27"/>
        <v>0</v>
      </c>
      <c r="K75" s="15">
        <f t="shared" si="27"/>
        <v>1200</v>
      </c>
      <c r="L75" s="15">
        <f>SUM(L70:L74)</f>
        <v>23655.03</v>
      </c>
    </row>
    <row r="76" spans="1:12" x14ac:dyDescent="0.25">
      <c r="A76" s="107"/>
      <c r="B76" s="44"/>
      <c r="C76" s="87"/>
      <c r="D76" s="28" t="s">
        <v>11</v>
      </c>
      <c r="E76" s="73"/>
      <c r="F76" s="30"/>
      <c r="G76" s="30"/>
      <c r="H76" s="30"/>
      <c r="I76" s="30"/>
      <c r="J76" s="30"/>
      <c r="K76" s="30"/>
      <c r="L76" s="30"/>
    </row>
    <row r="77" spans="1:12" s="33" customFormat="1" x14ac:dyDescent="0.25">
      <c r="A77" s="106" t="s">
        <v>19</v>
      </c>
      <c r="B77" s="52" t="s">
        <v>119</v>
      </c>
      <c r="C77" s="46">
        <v>717</v>
      </c>
      <c r="D77" s="11" t="s">
        <v>40</v>
      </c>
      <c r="E77" s="69">
        <v>0</v>
      </c>
      <c r="F77" s="40"/>
      <c r="G77" s="40"/>
      <c r="H77" s="40"/>
      <c r="I77" s="40"/>
      <c r="J77" s="40"/>
      <c r="K77" s="40"/>
      <c r="L77" s="40">
        <f t="shared" ref="L77:L81" si="28">E77+F77+G77+H77+I77+J77+K77</f>
        <v>0</v>
      </c>
    </row>
    <row r="78" spans="1:12" s="33" customFormat="1" x14ac:dyDescent="0.25">
      <c r="A78" s="106" t="s">
        <v>19</v>
      </c>
      <c r="B78" s="51" t="s">
        <v>119</v>
      </c>
      <c r="C78" s="46">
        <v>630</v>
      </c>
      <c r="D78" s="11" t="s">
        <v>41</v>
      </c>
      <c r="E78" s="70">
        <v>5100</v>
      </c>
      <c r="F78" s="20"/>
      <c r="G78" s="20"/>
      <c r="H78" s="20"/>
      <c r="I78" s="20"/>
      <c r="J78" s="20"/>
      <c r="K78" s="20"/>
      <c r="L78" s="20">
        <f t="shared" si="28"/>
        <v>5100</v>
      </c>
    </row>
    <row r="79" spans="1:12" s="33" customFormat="1" x14ac:dyDescent="0.25">
      <c r="A79" s="106" t="s">
        <v>19</v>
      </c>
      <c r="B79" s="52" t="s">
        <v>120</v>
      </c>
      <c r="C79" s="46">
        <v>717</v>
      </c>
      <c r="D79" s="11" t="s">
        <v>42</v>
      </c>
      <c r="E79" s="69">
        <v>0</v>
      </c>
      <c r="F79" s="40"/>
      <c r="G79" s="40"/>
      <c r="H79" s="40"/>
      <c r="I79" s="40"/>
      <c r="J79" s="40"/>
      <c r="K79" s="40"/>
      <c r="L79" s="40">
        <f t="shared" si="28"/>
        <v>0</v>
      </c>
    </row>
    <row r="80" spans="1:12" s="33" customFormat="1" x14ac:dyDescent="0.25">
      <c r="A80" s="106" t="s">
        <v>19</v>
      </c>
      <c r="B80" s="51" t="s">
        <v>120</v>
      </c>
      <c r="C80" s="46">
        <v>630</v>
      </c>
      <c r="D80" s="11" t="s">
        <v>43</v>
      </c>
      <c r="E80" s="70">
        <v>500</v>
      </c>
      <c r="F80" s="20"/>
      <c r="G80" s="20"/>
      <c r="H80" s="20">
        <v>2000</v>
      </c>
      <c r="I80" s="20">
        <v>50</v>
      </c>
      <c r="J80" s="20"/>
      <c r="K80" s="20"/>
      <c r="L80" s="20">
        <f t="shared" si="28"/>
        <v>2550</v>
      </c>
    </row>
    <row r="81" spans="1:13" s="33" customFormat="1" x14ac:dyDescent="0.25">
      <c r="A81" s="106" t="s">
        <v>19</v>
      </c>
      <c r="B81" s="52" t="s">
        <v>121</v>
      </c>
      <c r="C81" s="46">
        <v>630</v>
      </c>
      <c r="D81" s="11" t="s">
        <v>44</v>
      </c>
      <c r="E81" s="70">
        <v>1000</v>
      </c>
      <c r="F81" s="20"/>
      <c r="G81" s="20"/>
      <c r="H81" s="20"/>
      <c r="I81" s="20"/>
      <c r="J81" s="20">
        <v>1100</v>
      </c>
      <c r="K81" s="20"/>
      <c r="L81" s="20">
        <f t="shared" si="28"/>
        <v>2100</v>
      </c>
    </row>
    <row r="82" spans="1:13" x14ac:dyDescent="0.25">
      <c r="A82" s="103" t="s">
        <v>46</v>
      </c>
      <c r="B82" s="43"/>
      <c r="C82" s="88"/>
      <c r="D82" s="14" t="s">
        <v>11</v>
      </c>
      <c r="E82" s="71">
        <f t="shared" ref="E82:L82" si="29">SUM(E77:E81)</f>
        <v>6600</v>
      </c>
      <c r="F82" s="15">
        <f t="shared" si="29"/>
        <v>0</v>
      </c>
      <c r="G82" s="15">
        <f t="shared" si="29"/>
        <v>0</v>
      </c>
      <c r="H82" s="15">
        <f t="shared" si="29"/>
        <v>2000</v>
      </c>
      <c r="I82" s="15">
        <f t="shared" si="29"/>
        <v>50</v>
      </c>
      <c r="J82" s="15">
        <f t="shared" si="29"/>
        <v>1100</v>
      </c>
      <c r="K82" s="15">
        <f t="shared" si="29"/>
        <v>0</v>
      </c>
      <c r="L82" s="15">
        <f t="shared" si="29"/>
        <v>9750</v>
      </c>
    </row>
    <row r="83" spans="1:13" x14ac:dyDescent="0.25">
      <c r="A83" s="107"/>
      <c r="B83" s="44"/>
      <c r="C83" s="87"/>
      <c r="D83" s="28" t="s">
        <v>13</v>
      </c>
      <c r="E83" s="73"/>
      <c r="F83" s="30"/>
      <c r="G83" s="30"/>
      <c r="H83" s="30"/>
      <c r="I83" s="30"/>
      <c r="J83" s="30"/>
      <c r="K83" s="30"/>
      <c r="L83" s="30"/>
    </row>
    <row r="84" spans="1:13" s="33" customFormat="1" x14ac:dyDescent="0.25">
      <c r="A84" s="106" t="s">
        <v>19</v>
      </c>
      <c r="B84" s="52" t="s">
        <v>121</v>
      </c>
      <c r="C84" s="46">
        <v>630</v>
      </c>
      <c r="D84" s="11" t="s">
        <v>45</v>
      </c>
      <c r="E84" s="70">
        <v>200</v>
      </c>
      <c r="F84" s="20"/>
      <c r="G84" s="20"/>
      <c r="H84" s="20"/>
      <c r="I84" s="20"/>
      <c r="J84" s="20"/>
      <c r="K84" s="20"/>
      <c r="L84" s="20">
        <f t="shared" ref="L84:L85" si="30">E84+F84+G84+H84+I84+J84+K84</f>
        <v>200</v>
      </c>
    </row>
    <row r="85" spans="1:13" s="33" customFormat="1" x14ac:dyDescent="0.25">
      <c r="A85" s="106" t="s">
        <v>19</v>
      </c>
      <c r="B85" s="51" t="s">
        <v>110</v>
      </c>
      <c r="C85" s="46">
        <v>630</v>
      </c>
      <c r="D85" s="11" t="s">
        <v>141</v>
      </c>
      <c r="E85" s="70">
        <v>10500</v>
      </c>
      <c r="F85" s="20"/>
      <c r="G85" s="20"/>
      <c r="H85" s="20"/>
      <c r="I85" s="20">
        <v>-166</v>
      </c>
      <c r="J85" s="20"/>
      <c r="K85" s="20"/>
      <c r="L85" s="20">
        <f t="shared" si="30"/>
        <v>10334</v>
      </c>
    </row>
    <row r="86" spans="1:13" x14ac:dyDescent="0.25">
      <c r="A86" s="108"/>
      <c r="B86" s="43"/>
      <c r="C86" s="88"/>
      <c r="D86" s="14" t="s">
        <v>13</v>
      </c>
      <c r="E86" s="71">
        <f t="shared" ref="E86:L86" si="31">SUM(E84:E85)</f>
        <v>10700</v>
      </c>
      <c r="F86" s="15">
        <f t="shared" si="31"/>
        <v>0</v>
      </c>
      <c r="G86" s="15">
        <f t="shared" si="31"/>
        <v>0</v>
      </c>
      <c r="H86" s="15">
        <f t="shared" si="31"/>
        <v>0</v>
      </c>
      <c r="I86" s="15">
        <f t="shared" si="31"/>
        <v>-166</v>
      </c>
      <c r="J86" s="15">
        <f t="shared" ref="J86:K86" si="32">SUM(J84:J85)</f>
        <v>0</v>
      </c>
      <c r="K86" s="15">
        <f t="shared" si="32"/>
        <v>0</v>
      </c>
      <c r="L86" s="15">
        <f t="shared" si="31"/>
        <v>10534</v>
      </c>
    </row>
    <row r="87" spans="1:13" x14ac:dyDescent="0.25">
      <c r="A87" s="107"/>
      <c r="B87" s="44" t="s">
        <v>74</v>
      </c>
      <c r="C87" s="87"/>
      <c r="D87" s="28"/>
      <c r="E87" s="29">
        <f t="shared" ref="E87:L87" si="33">SUM(E86,E82,E75,E68,E62,E47:E57)</f>
        <v>150604</v>
      </c>
      <c r="F87" s="29">
        <f t="shared" si="33"/>
        <v>4205.03</v>
      </c>
      <c r="G87" s="29">
        <f t="shared" si="33"/>
        <v>-14700</v>
      </c>
      <c r="H87" s="29">
        <f t="shared" si="33"/>
        <v>2000</v>
      </c>
      <c r="I87" s="29">
        <f t="shared" si="33"/>
        <v>200</v>
      </c>
      <c r="J87" s="29">
        <f t="shared" si="33"/>
        <v>1100</v>
      </c>
      <c r="K87" s="29">
        <f t="shared" ref="K87" si="34">SUM(K86,K82,K75,K68,K62,K47:K57)</f>
        <v>2600</v>
      </c>
      <c r="L87" s="29">
        <f t="shared" si="33"/>
        <v>146009.03</v>
      </c>
    </row>
    <row r="88" spans="1:13" x14ac:dyDescent="0.25">
      <c r="A88" s="107"/>
      <c r="B88" s="44"/>
      <c r="C88" s="87"/>
      <c r="D88" s="28" t="s">
        <v>8</v>
      </c>
      <c r="E88" s="30"/>
      <c r="F88" s="30"/>
      <c r="G88" s="30"/>
      <c r="H88" s="30"/>
      <c r="I88" s="30"/>
      <c r="J88" s="30"/>
      <c r="K88" s="30"/>
      <c r="L88" s="30"/>
    </row>
    <row r="89" spans="1:13" x14ac:dyDescent="0.25">
      <c r="A89" s="106" t="s">
        <v>108</v>
      </c>
      <c r="B89" s="51" t="s">
        <v>117</v>
      </c>
      <c r="C89" s="46" t="s">
        <v>111</v>
      </c>
      <c r="D89" s="11" t="s">
        <v>21</v>
      </c>
      <c r="E89" s="70">
        <v>52150</v>
      </c>
      <c r="F89" s="20"/>
      <c r="G89" s="20"/>
      <c r="H89" s="20"/>
      <c r="I89" s="20"/>
      <c r="J89" s="20">
        <v>16850</v>
      </c>
      <c r="K89" s="20"/>
      <c r="L89" s="20">
        <f>E89+F89+G89+H89+I89+J89+K89</f>
        <v>69000</v>
      </c>
      <c r="M89" s="38"/>
    </row>
    <row r="90" spans="1:13" x14ac:dyDescent="0.25">
      <c r="A90" s="106" t="s">
        <v>108</v>
      </c>
      <c r="B90" s="51" t="s">
        <v>117</v>
      </c>
      <c r="C90" s="46">
        <v>620</v>
      </c>
      <c r="D90" s="11" t="s">
        <v>23</v>
      </c>
      <c r="E90" s="70">
        <f>ROUND((0.3495*E89)+(0.02*E89)-(1750*0.3495),0)</f>
        <v>18658</v>
      </c>
      <c r="F90" s="20"/>
      <c r="G90" s="20"/>
      <c r="H90" s="20"/>
      <c r="I90" s="20"/>
      <c r="J90" s="20">
        <v>5942</v>
      </c>
      <c r="K90" s="20"/>
      <c r="L90" s="20">
        <f t="shared" ref="L90:L105" si="35">E90+F90+G90+H90+I90+J90+K90</f>
        <v>24600</v>
      </c>
    </row>
    <row r="91" spans="1:13" x14ac:dyDescent="0.25">
      <c r="A91" s="106" t="s">
        <v>108</v>
      </c>
      <c r="B91" s="51" t="s">
        <v>117</v>
      </c>
      <c r="C91" s="46">
        <v>640</v>
      </c>
      <c r="D91" s="11" t="s">
        <v>100</v>
      </c>
      <c r="E91" s="70">
        <v>350</v>
      </c>
      <c r="F91" s="20"/>
      <c r="G91" s="20"/>
      <c r="H91" s="20"/>
      <c r="I91" s="20"/>
      <c r="J91" s="20"/>
      <c r="K91" s="20"/>
      <c r="L91" s="20">
        <f t="shared" si="35"/>
        <v>350</v>
      </c>
    </row>
    <row r="92" spans="1:13" x14ac:dyDescent="0.25">
      <c r="A92" s="106" t="s">
        <v>19</v>
      </c>
      <c r="B92" s="51" t="s">
        <v>117</v>
      </c>
      <c r="C92" s="46" t="s">
        <v>112</v>
      </c>
      <c r="D92" s="11" t="s">
        <v>10</v>
      </c>
      <c r="E92" s="70">
        <v>0</v>
      </c>
      <c r="F92" s="20"/>
      <c r="G92" s="20"/>
      <c r="H92" s="20"/>
      <c r="I92" s="20"/>
      <c r="J92" s="20"/>
      <c r="K92" s="20"/>
      <c r="L92" s="20">
        <f t="shared" si="35"/>
        <v>0</v>
      </c>
    </row>
    <row r="93" spans="1:13" x14ac:dyDescent="0.25">
      <c r="A93" s="106" t="s">
        <v>19</v>
      </c>
      <c r="B93" s="51" t="s">
        <v>117</v>
      </c>
      <c r="C93" s="46" t="s">
        <v>113</v>
      </c>
      <c r="D93" s="11" t="s">
        <v>26</v>
      </c>
      <c r="E93" s="70">
        <v>75</v>
      </c>
      <c r="F93" s="20"/>
      <c r="G93" s="20"/>
      <c r="H93" s="20"/>
      <c r="I93" s="20"/>
      <c r="J93" s="20"/>
      <c r="K93" s="20"/>
      <c r="L93" s="20">
        <f t="shared" si="35"/>
        <v>75</v>
      </c>
    </row>
    <row r="94" spans="1:13" x14ac:dyDescent="0.25">
      <c r="A94" s="106" t="s">
        <v>19</v>
      </c>
      <c r="B94" s="51" t="s">
        <v>117</v>
      </c>
      <c r="C94" s="46" t="s">
        <v>114</v>
      </c>
      <c r="D94" s="11" t="s">
        <v>24</v>
      </c>
      <c r="E94" s="70">
        <v>875</v>
      </c>
      <c r="F94" s="20"/>
      <c r="G94" s="20"/>
      <c r="H94" s="20"/>
      <c r="I94" s="20"/>
      <c r="J94" s="20"/>
      <c r="K94" s="20"/>
      <c r="L94" s="20">
        <f t="shared" si="35"/>
        <v>875</v>
      </c>
    </row>
    <row r="95" spans="1:13" x14ac:dyDescent="0.25">
      <c r="A95" s="106" t="s">
        <v>19</v>
      </c>
      <c r="B95" s="51" t="s">
        <v>117</v>
      </c>
      <c r="C95" s="53" t="s">
        <v>122</v>
      </c>
      <c r="D95" s="11" t="s">
        <v>92</v>
      </c>
      <c r="E95" s="70">
        <v>4000</v>
      </c>
      <c r="F95" s="20"/>
      <c r="G95" s="20"/>
      <c r="H95" s="20"/>
      <c r="I95" s="20"/>
      <c r="J95" s="20"/>
      <c r="K95" s="20"/>
      <c r="L95" s="20">
        <f t="shared" si="35"/>
        <v>4000</v>
      </c>
    </row>
    <row r="96" spans="1:13" x14ac:dyDescent="0.25">
      <c r="A96" s="106" t="s">
        <v>108</v>
      </c>
      <c r="B96" s="51" t="s">
        <v>117</v>
      </c>
      <c r="C96" s="46">
        <v>637014</v>
      </c>
      <c r="D96" s="11" t="s">
        <v>12</v>
      </c>
      <c r="E96" s="70">
        <v>2600</v>
      </c>
      <c r="F96" s="20"/>
      <c r="G96" s="20"/>
      <c r="H96" s="20"/>
      <c r="I96" s="20"/>
      <c r="J96" s="20">
        <v>850</v>
      </c>
      <c r="K96" s="20"/>
      <c r="L96" s="20">
        <f t="shared" si="35"/>
        <v>3450</v>
      </c>
    </row>
    <row r="97" spans="1:13" x14ac:dyDescent="0.25">
      <c r="A97" s="106" t="s">
        <v>108</v>
      </c>
      <c r="B97" s="51" t="s">
        <v>117</v>
      </c>
      <c r="C97" s="46">
        <v>637016</v>
      </c>
      <c r="D97" s="11" t="s">
        <v>25</v>
      </c>
      <c r="E97" s="70">
        <v>573</v>
      </c>
      <c r="F97" s="20"/>
      <c r="G97" s="20"/>
      <c r="H97" s="20"/>
      <c r="I97" s="20"/>
      <c r="J97" s="20">
        <v>77</v>
      </c>
      <c r="K97" s="20"/>
      <c r="L97" s="20">
        <f t="shared" si="35"/>
        <v>650</v>
      </c>
    </row>
    <row r="98" spans="1:13" x14ac:dyDescent="0.25">
      <c r="A98" s="106" t="s">
        <v>19</v>
      </c>
      <c r="B98" s="51" t="s">
        <v>117</v>
      </c>
      <c r="C98" s="46">
        <v>630</v>
      </c>
      <c r="D98" s="11" t="s">
        <v>150</v>
      </c>
      <c r="E98" s="70">
        <v>5000</v>
      </c>
      <c r="F98" s="20">
        <v>6588</v>
      </c>
      <c r="G98" s="20">
        <v>2800</v>
      </c>
      <c r="H98" s="20">
        <v>700</v>
      </c>
      <c r="I98" s="20"/>
      <c r="J98" s="20">
        <v>6000</v>
      </c>
      <c r="K98" s="20">
        <v>1500</v>
      </c>
      <c r="L98" s="20">
        <f t="shared" si="35"/>
        <v>22588</v>
      </c>
    </row>
    <row r="99" spans="1:13" x14ac:dyDescent="0.25">
      <c r="A99" s="106" t="s">
        <v>123</v>
      </c>
      <c r="B99" s="51" t="s">
        <v>117</v>
      </c>
      <c r="C99" s="46">
        <v>630</v>
      </c>
      <c r="D99" s="11" t="s">
        <v>52</v>
      </c>
      <c r="E99" s="70">
        <v>2000</v>
      </c>
      <c r="F99" s="20"/>
      <c r="G99" s="20">
        <v>10000</v>
      </c>
      <c r="H99" s="20"/>
      <c r="I99" s="20"/>
      <c r="J99" s="20">
        <v>3000</v>
      </c>
      <c r="K99" s="20">
        <v>2500</v>
      </c>
      <c r="L99" s="20">
        <f t="shared" si="35"/>
        <v>17500</v>
      </c>
    </row>
    <row r="100" spans="1:13" x14ac:dyDescent="0.25">
      <c r="A100" s="106" t="s">
        <v>123</v>
      </c>
      <c r="B100" s="51" t="s">
        <v>117</v>
      </c>
      <c r="C100" s="46">
        <v>630</v>
      </c>
      <c r="D100" s="11" t="s">
        <v>53</v>
      </c>
      <c r="E100" s="70">
        <v>750</v>
      </c>
      <c r="F100" s="20"/>
      <c r="G100" s="20">
        <v>3400</v>
      </c>
      <c r="H100" s="20"/>
      <c r="I100" s="20"/>
      <c r="J100" s="20">
        <v>4250</v>
      </c>
      <c r="K100" s="20">
        <v>700</v>
      </c>
      <c r="L100" s="20">
        <f t="shared" si="35"/>
        <v>9100</v>
      </c>
    </row>
    <row r="101" spans="1:13" x14ac:dyDescent="0.25">
      <c r="A101" s="106" t="s">
        <v>123</v>
      </c>
      <c r="B101" s="51" t="s">
        <v>117</v>
      </c>
      <c r="C101" s="46">
        <v>630</v>
      </c>
      <c r="D101" s="11" t="s">
        <v>54</v>
      </c>
      <c r="E101" s="70">
        <v>500</v>
      </c>
      <c r="F101" s="20"/>
      <c r="G101" s="20">
        <v>3500</v>
      </c>
      <c r="H101" s="20"/>
      <c r="I101" s="20"/>
      <c r="J101" s="20"/>
      <c r="K101" s="20">
        <v>1000</v>
      </c>
      <c r="L101" s="20">
        <f t="shared" si="35"/>
        <v>5000</v>
      </c>
    </row>
    <row r="102" spans="1:13" x14ac:dyDescent="0.25">
      <c r="A102" s="106" t="s">
        <v>123</v>
      </c>
      <c r="B102" s="51" t="s">
        <v>117</v>
      </c>
      <c r="C102" s="46">
        <v>630</v>
      </c>
      <c r="D102" s="11" t="s">
        <v>134</v>
      </c>
      <c r="E102" s="70">
        <v>750</v>
      </c>
      <c r="F102" s="20"/>
      <c r="G102" s="20">
        <v>3400</v>
      </c>
      <c r="H102" s="20"/>
      <c r="I102" s="20"/>
      <c r="J102" s="20">
        <v>1750</v>
      </c>
      <c r="K102" s="20"/>
      <c r="L102" s="20">
        <f t="shared" si="35"/>
        <v>5900</v>
      </c>
    </row>
    <row r="103" spans="1:13" x14ac:dyDescent="0.25">
      <c r="A103" s="106" t="s">
        <v>19</v>
      </c>
      <c r="B103" s="51" t="s">
        <v>117</v>
      </c>
      <c r="C103" s="46">
        <v>630</v>
      </c>
      <c r="D103" s="11" t="s">
        <v>55</v>
      </c>
      <c r="E103" s="70">
        <v>0</v>
      </c>
      <c r="F103" s="20"/>
      <c r="G103" s="20"/>
      <c r="H103" s="20"/>
      <c r="I103" s="20"/>
      <c r="J103" s="20"/>
      <c r="K103" s="20"/>
      <c r="L103" s="20">
        <f t="shared" si="35"/>
        <v>0</v>
      </c>
    </row>
    <row r="104" spans="1:13" x14ac:dyDescent="0.25">
      <c r="A104" s="106" t="s">
        <v>19</v>
      </c>
      <c r="B104" s="51" t="s">
        <v>117</v>
      </c>
      <c r="C104" s="46">
        <v>630</v>
      </c>
      <c r="D104" s="11" t="s">
        <v>58</v>
      </c>
      <c r="E104" s="70">
        <v>15000</v>
      </c>
      <c r="F104" s="20"/>
      <c r="G104" s="20">
        <v>-10000</v>
      </c>
      <c r="H104" s="20"/>
      <c r="I104" s="20"/>
      <c r="J104" s="20"/>
      <c r="K104" s="20">
        <v>-1700</v>
      </c>
      <c r="L104" s="20">
        <f t="shared" si="35"/>
        <v>3300</v>
      </c>
    </row>
    <row r="105" spans="1:13" x14ac:dyDescent="0.25">
      <c r="A105" s="106" t="s">
        <v>19</v>
      </c>
      <c r="B105" s="51" t="s">
        <v>117</v>
      </c>
      <c r="C105" s="46">
        <v>630</v>
      </c>
      <c r="D105" s="11" t="s">
        <v>56</v>
      </c>
      <c r="E105" s="70">
        <f>(750*29*1.2)+(750*26)+(600*12)</f>
        <v>52800</v>
      </c>
      <c r="F105" s="20"/>
      <c r="G105" s="20">
        <v>-2800</v>
      </c>
      <c r="H105" s="20"/>
      <c r="I105" s="20"/>
      <c r="J105" s="20">
        <v>-15000</v>
      </c>
      <c r="K105" s="20">
        <v>-1500</v>
      </c>
      <c r="L105" s="20">
        <f t="shared" si="35"/>
        <v>33500</v>
      </c>
    </row>
    <row r="106" spans="1:13" x14ac:dyDescent="0.25">
      <c r="A106" s="107"/>
      <c r="B106" s="44" t="s">
        <v>74</v>
      </c>
      <c r="C106" s="87"/>
      <c r="D106" s="28" t="s">
        <v>8</v>
      </c>
      <c r="E106" s="29">
        <f>SUM(E89:E105)</f>
        <v>156081</v>
      </c>
      <c r="F106" s="29">
        <f t="shared" ref="F106:K106" si="36">SUM(F89:F105)</f>
        <v>6588</v>
      </c>
      <c r="G106" s="29">
        <f t="shared" si="36"/>
        <v>10300</v>
      </c>
      <c r="H106" s="29">
        <f t="shared" si="36"/>
        <v>700</v>
      </c>
      <c r="I106" s="29">
        <f t="shared" si="36"/>
        <v>0</v>
      </c>
      <c r="J106" s="29">
        <f t="shared" si="36"/>
        <v>23719</v>
      </c>
      <c r="K106" s="29">
        <f>SUM(K89:K105)</f>
        <v>2500</v>
      </c>
      <c r="L106" s="29">
        <f t="shared" ref="L106" si="37">SUM(L89:L105)</f>
        <v>199888</v>
      </c>
    </row>
    <row r="107" spans="1:13" x14ac:dyDescent="0.25">
      <c r="A107" s="107"/>
      <c r="B107" s="44"/>
      <c r="C107" s="87"/>
      <c r="D107" s="28" t="s">
        <v>47</v>
      </c>
      <c r="E107" s="73"/>
      <c r="F107" s="30"/>
      <c r="G107" s="30"/>
      <c r="H107" s="30"/>
      <c r="I107" s="30"/>
      <c r="J107" s="30"/>
      <c r="K107" s="30"/>
      <c r="L107" s="30"/>
    </row>
    <row r="108" spans="1:13" x14ac:dyDescent="0.25">
      <c r="A108" s="106" t="s">
        <v>19</v>
      </c>
      <c r="B108" s="51" t="s">
        <v>110</v>
      </c>
      <c r="C108" s="46" t="s">
        <v>111</v>
      </c>
      <c r="D108" s="11" t="s">
        <v>21</v>
      </c>
      <c r="E108" s="70">
        <v>44700</v>
      </c>
      <c r="F108" s="20"/>
      <c r="G108" s="20"/>
      <c r="H108" s="20"/>
      <c r="I108" s="20"/>
      <c r="J108" s="20">
        <v>-16850</v>
      </c>
      <c r="K108" s="20"/>
      <c r="L108" s="20">
        <f t="shared" ref="L108:L119" si="38">E108+F108+G108+H108+I108+J108+K108</f>
        <v>27850</v>
      </c>
      <c r="M108" s="38"/>
    </row>
    <row r="109" spans="1:13" x14ac:dyDescent="0.25">
      <c r="A109" s="106" t="s">
        <v>19</v>
      </c>
      <c r="B109" s="51" t="s">
        <v>110</v>
      </c>
      <c r="C109" s="46">
        <v>620</v>
      </c>
      <c r="D109" s="11" t="s">
        <v>23</v>
      </c>
      <c r="E109" s="70">
        <f>ROUND((0.3495*E108)+(0.02*E108)-(1500*0.3495),0)</f>
        <v>15992</v>
      </c>
      <c r="F109" s="20"/>
      <c r="G109" s="20"/>
      <c r="H109" s="20"/>
      <c r="I109" s="20"/>
      <c r="J109" s="20">
        <v>-5942</v>
      </c>
      <c r="K109" s="20"/>
      <c r="L109" s="20">
        <f t="shared" si="38"/>
        <v>10050</v>
      </c>
    </row>
    <row r="110" spans="1:13" x14ac:dyDescent="0.25">
      <c r="A110" s="106" t="s">
        <v>19</v>
      </c>
      <c r="B110" s="51" t="s">
        <v>110</v>
      </c>
      <c r="C110" s="46">
        <v>640</v>
      </c>
      <c r="D110" s="11" t="s">
        <v>100</v>
      </c>
      <c r="E110" s="70">
        <v>200</v>
      </c>
      <c r="F110" s="20"/>
      <c r="G110" s="20"/>
      <c r="H110" s="20"/>
      <c r="I110" s="20"/>
      <c r="J110" s="20"/>
      <c r="K110" s="20"/>
      <c r="L110" s="20">
        <f t="shared" si="38"/>
        <v>200</v>
      </c>
    </row>
    <row r="111" spans="1:13" x14ac:dyDescent="0.25">
      <c r="A111" s="106" t="s">
        <v>19</v>
      </c>
      <c r="B111" s="51" t="s">
        <v>110</v>
      </c>
      <c r="C111" s="46" t="s">
        <v>114</v>
      </c>
      <c r="D111" s="11" t="s">
        <v>24</v>
      </c>
      <c r="E111" s="70">
        <v>500</v>
      </c>
      <c r="F111" s="20"/>
      <c r="G111" s="20"/>
      <c r="H111" s="20"/>
      <c r="I111" s="20"/>
      <c r="J111" s="20"/>
      <c r="K111" s="20"/>
      <c r="L111" s="20">
        <f t="shared" si="38"/>
        <v>500</v>
      </c>
    </row>
    <row r="112" spans="1:13" x14ac:dyDescent="0.25">
      <c r="A112" s="106" t="s">
        <v>19</v>
      </c>
      <c r="B112" s="51" t="s">
        <v>110</v>
      </c>
      <c r="C112" s="46">
        <v>637014</v>
      </c>
      <c r="D112" s="11" t="s">
        <v>12</v>
      </c>
      <c r="E112" s="70">
        <v>2200</v>
      </c>
      <c r="F112" s="20"/>
      <c r="G112" s="20"/>
      <c r="H112" s="20"/>
      <c r="I112" s="20"/>
      <c r="J112" s="20">
        <v>-850</v>
      </c>
      <c r="K112" s="20"/>
      <c r="L112" s="20">
        <f t="shared" si="38"/>
        <v>1350</v>
      </c>
    </row>
    <row r="113" spans="1:12" x14ac:dyDescent="0.25">
      <c r="A113" s="106" t="s">
        <v>19</v>
      </c>
      <c r="B113" s="51" t="s">
        <v>110</v>
      </c>
      <c r="C113" s="46">
        <v>637016</v>
      </c>
      <c r="D113" s="11" t="s">
        <v>25</v>
      </c>
      <c r="E113" s="70">
        <f>ROUND(0.011*E108,0)</f>
        <v>492</v>
      </c>
      <c r="F113" s="20"/>
      <c r="G113" s="20"/>
      <c r="H113" s="20"/>
      <c r="I113" s="20"/>
      <c r="J113" s="20">
        <v>-77</v>
      </c>
      <c r="K113" s="20"/>
      <c r="L113" s="20">
        <f t="shared" si="38"/>
        <v>415</v>
      </c>
    </row>
    <row r="114" spans="1:12" x14ac:dyDescent="0.25">
      <c r="A114" s="106" t="s">
        <v>19</v>
      </c>
      <c r="B114" s="51" t="s">
        <v>110</v>
      </c>
      <c r="C114" s="46"/>
      <c r="D114" s="11"/>
      <c r="E114" s="70"/>
      <c r="F114" s="20"/>
      <c r="G114" s="20"/>
      <c r="H114" s="20"/>
      <c r="I114" s="20"/>
      <c r="J114" s="20"/>
      <c r="K114" s="20"/>
      <c r="L114" s="20">
        <f t="shared" si="38"/>
        <v>0</v>
      </c>
    </row>
    <row r="115" spans="1:12" x14ac:dyDescent="0.25">
      <c r="A115" s="106" t="s">
        <v>19</v>
      </c>
      <c r="B115" s="51" t="s">
        <v>110</v>
      </c>
      <c r="C115" s="46">
        <v>630</v>
      </c>
      <c r="D115" s="11" t="s">
        <v>33</v>
      </c>
      <c r="E115" s="70">
        <v>0</v>
      </c>
      <c r="F115" s="20"/>
      <c r="G115" s="20"/>
      <c r="H115" s="20"/>
      <c r="I115" s="20"/>
      <c r="J115" s="20"/>
      <c r="K115" s="20"/>
      <c r="L115" s="20">
        <f t="shared" si="38"/>
        <v>0</v>
      </c>
    </row>
    <row r="116" spans="1:12" x14ac:dyDescent="0.25">
      <c r="A116" s="106" t="s">
        <v>19</v>
      </c>
      <c r="B116" s="51" t="s">
        <v>110</v>
      </c>
      <c r="C116" s="46">
        <v>630</v>
      </c>
      <c r="D116" s="11" t="s">
        <v>48</v>
      </c>
      <c r="E116" s="70">
        <v>0</v>
      </c>
      <c r="F116" s="20"/>
      <c r="G116" s="20"/>
      <c r="H116" s="20"/>
      <c r="I116" s="20"/>
      <c r="J116" s="20"/>
      <c r="K116" s="20"/>
      <c r="L116" s="20">
        <f t="shared" si="38"/>
        <v>0</v>
      </c>
    </row>
    <row r="117" spans="1:12" x14ac:dyDescent="0.25">
      <c r="A117" s="106" t="s">
        <v>19</v>
      </c>
      <c r="B117" s="51" t="s">
        <v>110</v>
      </c>
      <c r="C117" s="46">
        <v>630</v>
      </c>
      <c r="D117" s="11" t="s">
        <v>49</v>
      </c>
      <c r="E117" s="70">
        <v>0</v>
      </c>
      <c r="F117" s="20"/>
      <c r="G117" s="20"/>
      <c r="H117" s="20"/>
      <c r="I117" s="20"/>
      <c r="J117" s="20"/>
      <c r="K117" s="20"/>
      <c r="L117" s="20">
        <f t="shared" si="38"/>
        <v>0</v>
      </c>
    </row>
    <row r="118" spans="1:12" x14ac:dyDescent="0.25">
      <c r="A118" s="106" t="s">
        <v>19</v>
      </c>
      <c r="B118" s="51" t="s">
        <v>110</v>
      </c>
      <c r="C118" s="46">
        <v>630</v>
      </c>
      <c r="D118" s="11" t="s">
        <v>16</v>
      </c>
      <c r="E118" s="70">
        <v>51100</v>
      </c>
      <c r="F118" s="20"/>
      <c r="G118" s="20"/>
      <c r="H118" s="20"/>
      <c r="I118" s="20"/>
      <c r="J118" s="20">
        <v>-1100</v>
      </c>
      <c r="K118" s="20"/>
      <c r="L118" s="20">
        <f t="shared" si="38"/>
        <v>50000</v>
      </c>
    </row>
    <row r="119" spans="1:12" x14ac:dyDescent="0.25">
      <c r="A119" s="106" t="s">
        <v>19</v>
      </c>
      <c r="B119" s="51" t="s">
        <v>110</v>
      </c>
      <c r="C119" s="46">
        <v>630</v>
      </c>
      <c r="D119" s="11" t="s">
        <v>59</v>
      </c>
      <c r="E119" s="70">
        <v>35200</v>
      </c>
      <c r="F119" s="20"/>
      <c r="G119" s="20"/>
      <c r="H119" s="20"/>
      <c r="I119" s="20"/>
      <c r="J119" s="20"/>
      <c r="K119" s="20">
        <v>-2600</v>
      </c>
      <c r="L119" s="20">
        <f t="shared" si="38"/>
        <v>32600</v>
      </c>
    </row>
    <row r="120" spans="1:12" x14ac:dyDescent="0.25">
      <c r="A120" s="109"/>
      <c r="B120" s="54"/>
      <c r="C120" s="89"/>
      <c r="D120" s="55"/>
      <c r="E120" s="55"/>
      <c r="F120" s="55"/>
      <c r="G120" s="55"/>
      <c r="H120" s="55"/>
      <c r="I120" s="55"/>
      <c r="J120" s="55"/>
      <c r="K120" s="55"/>
      <c r="L120" s="55"/>
    </row>
    <row r="121" spans="1:12" x14ac:dyDescent="0.25">
      <c r="A121" s="110" t="s">
        <v>19</v>
      </c>
      <c r="B121" s="58" t="s">
        <v>121</v>
      </c>
      <c r="C121" s="46">
        <v>600</v>
      </c>
      <c r="D121" s="59" t="s">
        <v>124</v>
      </c>
      <c r="E121" s="20"/>
      <c r="F121" s="20"/>
      <c r="G121" s="20"/>
      <c r="H121" s="20"/>
      <c r="I121" s="20"/>
      <c r="J121" s="20"/>
      <c r="K121" s="20"/>
      <c r="L121" s="20">
        <f t="shared" ref="L121:L126" si="39">E121+F121+G121+H121+I121+J121+K121</f>
        <v>0</v>
      </c>
    </row>
    <row r="122" spans="1:12" x14ac:dyDescent="0.25">
      <c r="A122" s="110" t="s">
        <v>19</v>
      </c>
      <c r="B122" s="60" t="s">
        <v>121</v>
      </c>
      <c r="C122" s="82">
        <v>717003</v>
      </c>
      <c r="D122" s="59" t="s">
        <v>125</v>
      </c>
      <c r="E122" s="40"/>
      <c r="F122" s="40"/>
      <c r="G122" s="40"/>
      <c r="H122" s="40"/>
      <c r="I122" s="40"/>
      <c r="J122" s="40"/>
      <c r="K122" s="40"/>
      <c r="L122" s="40">
        <f t="shared" si="39"/>
        <v>0</v>
      </c>
    </row>
    <row r="123" spans="1:12" x14ac:dyDescent="0.25">
      <c r="A123" s="110" t="s">
        <v>19</v>
      </c>
      <c r="B123" s="60" t="s">
        <v>121</v>
      </c>
      <c r="C123" s="46">
        <v>717002</v>
      </c>
      <c r="D123" s="59" t="s">
        <v>140</v>
      </c>
      <c r="E123" s="69">
        <v>105000</v>
      </c>
      <c r="F123" s="40"/>
      <c r="G123" s="40">
        <v>-20000</v>
      </c>
      <c r="H123" s="40"/>
      <c r="I123" s="40">
        <v>65000</v>
      </c>
      <c r="J123" s="40"/>
      <c r="K123" s="40"/>
      <c r="L123" s="40">
        <f t="shared" si="39"/>
        <v>150000</v>
      </c>
    </row>
    <row r="124" spans="1:12" x14ac:dyDescent="0.25">
      <c r="A124" s="110" t="s">
        <v>19</v>
      </c>
      <c r="B124" s="60" t="s">
        <v>121</v>
      </c>
      <c r="C124" s="82">
        <v>717001</v>
      </c>
      <c r="D124" s="59" t="s">
        <v>154</v>
      </c>
      <c r="E124" s="69"/>
      <c r="F124" s="40"/>
      <c r="G124" s="40"/>
      <c r="H124" s="40"/>
      <c r="I124" s="40"/>
      <c r="J124" s="40">
        <v>10000</v>
      </c>
      <c r="K124" s="40"/>
      <c r="L124" s="40">
        <f t="shared" si="39"/>
        <v>10000</v>
      </c>
    </row>
    <row r="125" spans="1:12" x14ac:dyDescent="0.25">
      <c r="A125" s="111"/>
      <c r="B125" s="56" t="s">
        <v>50</v>
      </c>
      <c r="C125" s="90"/>
      <c r="D125" s="57"/>
      <c r="E125" s="75">
        <f>SUM(E108:E123)</f>
        <v>255384</v>
      </c>
      <c r="F125" s="61">
        <f t="shared" ref="F125" si="40">SUM(F108:F123)</f>
        <v>0</v>
      </c>
      <c r="G125" s="61">
        <f>SUM(G108:G123)</f>
        <v>-20000</v>
      </c>
      <c r="H125" s="61">
        <f>SUM(H108:H123)</f>
        <v>0</v>
      </c>
      <c r="I125" s="61">
        <f>SUM(I108:I123)</f>
        <v>65000</v>
      </c>
      <c r="J125" s="61">
        <f>SUM(J108:J124)</f>
        <v>-14819</v>
      </c>
      <c r="K125" s="61">
        <f>SUM(K108:K124)</f>
        <v>-2600</v>
      </c>
      <c r="L125" s="61">
        <f>SUM(L108:L124)</f>
        <v>282965</v>
      </c>
    </row>
    <row r="126" spans="1:12" x14ac:dyDescent="0.25">
      <c r="A126" s="112" t="s">
        <v>106</v>
      </c>
      <c r="B126" s="51"/>
      <c r="C126" s="82">
        <v>637037</v>
      </c>
      <c r="D126" s="11" t="s">
        <v>144</v>
      </c>
      <c r="E126" s="70">
        <v>0</v>
      </c>
      <c r="F126" s="20">
        <v>32368.33</v>
      </c>
      <c r="G126" s="20"/>
      <c r="H126" s="20"/>
      <c r="I126" s="20"/>
      <c r="J126" s="20"/>
      <c r="K126" s="20"/>
      <c r="L126" s="20">
        <f t="shared" si="39"/>
        <v>32368.33</v>
      </c>
    </row>
    <row r="127" spans="1:12" x14ac:dyDescent="0.25">
      <c r="A127" s="119" t="s">
        <v>57</v>
      </c>
      <c r="B127" s="120"/>
      <c r="C127" s="120"/>
      <c r="D127" s="121"/>
      <c r="E127" s="17">
        <f>SUM(E125,E106,E87)</f>
        <v>562069</v>
      </c>
      <c r="F127" s="17">
        <f>SUM(F126,F125,F106,F87)</f>
        <v>43161.36</v>
      </c>
      <c r="G127" s="17">
        <f t="shared" ref="G127:L127" si="41">SUM(G126,G125,G106,G87)</f>
        <v>-24400</v>
      </c>
      <c r="H127" s="17">
        <f t="shared" si="41"/>
        <v>2700</v>
      </c>
      <c r="I127" s="17">
        <f t="shared" si="41"/>
        <v>65200</v>
      </c>
      <c r="J127" s="17">
        <f t="shared" si="41"/>
        <v>10000</v>
      </c>
      <c r="K127" s="17">
        <f t="shared" si="41"/>
        <v>2500</v>
      </c>
      <c r="L127" s="17">
        <f t="shared" si="41"/>
        <v>661230.36</v>
      </c>
    </row>
    <row r="128" spans="1:12" x14ac:dyDescent="0.25">
      <c r="A128" s="125" t="s">
        <v>60</v>
      </c>
      <c r="B128" s="126"/>
      <c r="C128" s="126"/>
      <c r="D128" s="127"/>
      <c r="E128" s="7"/>
      <c r="F128" s="7"/>
      <c r="G128" s="7"/>
      <c r="H128" s="7"/>
      <c r="I128" s="7"/>
      <c r="J128" s="7"/>
      <c r="K128" s="7"/>
      <c r="L128" s="7"/>
    </row>
    <row r="129" spans="1:12" s="33" customFormat="1" x14ac:dyDescent="0.25">
      <c r="A129" s="107"/>
      <c r="B129" s="44"/>
      <c r="C129" s="87"/>
      <c r="D129" s="28"/>
      <c r="E129" s="30"/>
      <c r="F129" s="30"/>
      <c r="G129" s="30"/>
      <c r="H129" s="30"/>
      <c r="I129" s="30"/>
      <c r="J129" s="30"/>
      <c r="K129" s="30"/>
      <c r="L129" s="30"/>
    </row>
    <row r="130" spans="1:12" x14ac:dyDescent="0.25">
      <c r="A130" s="113" t="s">
        <v>123</v>
      </c>
      <c r="B130" s="62" t="s">
        <v>126</v>
      </c>
      <c r="C130" s="46" t="s">
        <v>111</v>
      </c>
      <c r="D130" s="11" t="s">
        <v>21</v>
      </c>
      <c r="E130" s="70">
        <f>3*1150*12+2300+1500</f>
        <v>45200</v>
      </c>
      <c r="F130" s="20"/>
      <c r="G130" s="20"/>
      <c r="H130" s="20"/>
      <c r="I130" s="20"/>
      <c r="J130" s="20"/>
      <c r="K130" s="20"/>
      <c r="L130" s="20">
        <f t="shared" ref="L130:L150" si="42">E130+F130+G130+H130+I130+J130+K130</f>
        <v>45200</v>
      </c>
    </row>
    <row r="131" spans="1:12" x14ac:dyDescent="0.25">
      <c r="A131" s="113" t="s">
        <v>123</v>
      </c>
      <c r="B131" s="62" t="s">
        <v>126</v>
      </c>
      <c r="C131" s="46">
        <v>620</v>
      </c>
      <c r="D131" s="11" t="s">
        <v>23</v>
      </c>
      <c r="E131" s="70">
        <f>ROUND((0.3495*E130)+(0.02*E130)-(1500*0.3495),0)</f>
        <v>16177</v>
      </c>
      <c r="F131" s="20"/>
      <c r="G131" s="20"/>
      <c r="H131" s="20"/>
      <c r="I131" s="20"/>
      <c r="J131" s="20"/>
      <c r="K131" s="20"/>
      <c r="L131" s="20">
        <f t="shared" si="42"/>
        <v>16177</v>
      </c>
    </row>
    <row r="132" spans="1:12" x14ac:dyDescent="0.25">
      <c r="A132" s="113" t="s">
        <v>123</v>
      </c>
      <c r="B132" s="62" t="s">
        <v>126</v>
      </c>
      <c r="C132" s="46">
        <v>640</v>
      </c>
      <c r="D132" s="11" t="s">
        <v>100</v>
      </c>
      <c r="E132" s="70">
        <v>300</v>
      </c>
      <c r="F132" s="20"/>
      <c r="G132" s="20"/>
      <c r="H132" s="20"/>
      <c r="I132" s="20"/>
      <c r="J132" s="20"/>
      <c r="K132" s="20"/>
      <c r="L132" s="20">
        <f t="shared" si="42"/>
        <v>300</v>
      </c>
    </row>
    <row r="133" spans="1:12" x14ac:dyDescent="0.25">
      <c r="A133" s="113" t="s">
        <v>123</v>
      </c>
      <c r="B133" s="62" t="s">
        <v>126</v>
      </c>
      <c r="C133" s="46" t="s">
        <v>112</v>
      </c>
      <c r="D133" s="11" t="s">
        <v>10</v>
      </c>
      <c r="E133" s="70">
        <v>3000</v>
      </c>
      <c r="F133" s="20"/>
      <c r="G133" s="20"/>
      <c r="H133" s="20"/>
      <c r="I133" s="20"/>
      <c r="J133" s="20"/>
      <c r="K133" s="20"/>
      <c r="L133" s="20">
        <f t="shared" si="42"/>
        <v>3000</v>
      </c>
    </row>
    <row r="134" spans="1:12" x14ac:dyDescent="0.25">
      <c r="A134" s="113" t="s">
        <v>123</v>
      </c>
      <c r="B134" s="62" t="s">
        <v>126</v>
      </c>
      <c r="C134" s="46" t="s">
        <v>113</v>
      </c>
      <c r="D134" s="11" t="s">
        <v>26</v>
      </c>
      <c r="E134" s="70">
        <v>50</v>
      </c>
      <c r="F134" s="20"/>
      <c r="G134" s="20"/>
      <c r="H134" s="20"/>
      <c r="I134" s="20">
        <v>14</v>
      </c>
      <c r="J134" s="20"/>
      <c r="K134" s="20"/>
      <c r="L134" s="20">
        <f t="shared" si="42"/>
        <v>64</v>
      </c>
    </row>
    <row r="135" spans="1:12" x14ac:dyDescent="0.25">
      <c r="A135" s="113" t="s">
        <v>123</v>
      </c>
      <c r="B135" s="62" t="s">
        <v>126</v>
      </c>
      <c r="C135" s="46" t="s">
        <v>114</v>
      </c>
      <c r="D135" s="11" t="s">
        <v>24</v>
      </c>
      <c r="E135" s="70">
        <v>750</v>
      </c>
      <c r="F135" s="20"/>
      <c r="G135" s="20"/>
      <c r="H135" s="20"/>
      <c r="I135" s="20"/>
      <c r="J135" s="20"/>
      <c r="K135" s="20"/>
      <c r="L135" s="20">
        <f t="shared" si="42"/>
        <v>750</v>
      </c>
    </row>
    <row r="136" spans="1:12" x14ac:dyDescent="0.25">
      <c r="A136" s="113" t="s">
        <v>123</v>
      </c>
      <c r="B136" s="62" t="s">
        <v>126</v>
      </c>
      <c r="C136" s="46">
        <v>637035</v>
      </c>
      <c r="D136" s="11" t="s">
        <v>97</v>
      </c>
      <c r="E136" s="70">
        <v>11000</v>
      </c>
      <c r="F136" s="20"/>
      <c r="G136" s="20"/>
      <c r="H136" s="20"/>
      <c r="I136" s="20">
        <v>-14</v>
      </c>
      <c r="J136" s="20"/>
      <c r="K136" s="20">
        <v>10000</v>
      </c>
      <c r="L136" s="20">
        <f t="shared" si="42"/>
        <v>20986</v>
      </c>
    </row>
    <row r="137" spans="1:12" x14ac:dyDescent="0.25">
      <c r="A137" s="113" t="s">
        <v>123</v>
      </c>
      <c r="B137" s="62" t="s">
        <v>110</v>
      </c>
      <c r="C137" s="46" t="s">
        <v>127</v>
      </c>
      <c r="D137" s="11" t="s">
        <v>101</v>
      </c>
      <c r="E137" s="70">
        <v>4000</v>
      </c>
      <c r="F137" s="20"/>
      <c r="G137" s="20"/>
      <c r="H137" s="20"/>
      <c r="I137" s="20"/>
      <c r="J137" s="20"/>
      <c r="K137" s="20">
        <v>-2000</v>
      </c>
      <c r="L137" s="20">
        <f t="shared" si="42"/>
        <v>2000</v>
      </c>
    </row>
    <row r="138" spans="1:12" x14ac:dyDescent="0.25">
      <c r="A138" s="113" t="s">
        <v>123</v>
      </c>
      <c r="B138" s="62" t="s">
        <v>126</v>
      </c>
      <c r="C138" s="46" t="s">
        <v>122</v>
      </c>
      <c r="D138" s="11" t="s">
        <v>94</v>
      </c>
      <c r="E138" s="70">
        <v>1200</v>
      </c>
      <c r="F138" s="20"/>
      <c r="G138" s="20"/>
      <c r="H138" s="20"/>
      <c r="I138" s="20"/>
      <c r="J138" s="20"/>
      <c r="K138" s="20"/>
      <c r="L138" s="20">
        <f t="shared" si="42"/>
        <v>1200</v>
      </c>
    </row>
    <row r="139" spans="1:12" x14ac:dyDescent="0.25">
      <c r="A139" s="113" t="s">
        <v>123</v>
      </c>
      <c r="B139" s="62" t="s">
        <v>126</v>
      </c>
      <c r="C139" s="46">
        <v>637014</v>
      </c>
      <c r="D139" s="11" t="s">
        <v>12</v>
      </c>
      <c r="E139" s="70">
        <v>2200</v>
      </c>
      <c r="F139" s="20"/>
      <c r="G139" s="20"/>
      <c r="H139" s="20"/>
      <c r="I139" s="20"/>
      <c r="J139" s="20"/>
      <c r="K139" s="20"/>
      <c r="L139" s="20">
        <f t="shared" si="42"/>
        <v>2200</v>
      </c>
    </row>
    <row r="140" spans="1:12" x14ac:dyDescent="0.25">
      <c r="A140" s="113" t="s">
        <v>123</v>
      </c>
      <c r="B140" s="62" t="s">
        <v>126</v>
      </c>
      <c r="C140" s="46">
        <v>637016</v>
      </c>
      <c r="D140" s="11" t="s">
        <v>25</v>
      </c>
      <c r="E140" s="70">
        <f>ROUND(0.011*E130,0)</f>
        <v>497</v>
      </c>
      <c r="F140" s="20"/>
      <c r="G140" s="20"/>
      <c r="H140" s="20"/>
      <c r="I140" s="20"/>
      <c r="J140" s="20"/>
      <c r="K140" s="20"/>
      <c r="L140" s="20">
        <f t="shared" si="42"/>
        <v>497</v>
      </c>
    </row>
    <row r="141" spans="1:12" x14ac:dyDescent="0.25">
      <c r="A141" s="113" t="s">
        <v>123</v>
      </c>
      <c r="B141" s="62" t="s">
        <v>126</v>
      </c>
      <c r="C141" s="46">
        <v>630</v>
      </c>
      <c r="D141" s="11" t="s">
        <v>27</v>
      </c>
      <c r="E141" s="70">
        <f>2500+1600</f>
        <v>4100</v>
      </c>
      <c r="F141" s="20"/>
      <c r="G141" s="20"/>
      <c r="H141" s="20"/>
      <c r="I141" s="20"/>
      <c r="J141" s="20"/>
      <c r="K141" s="20"/>
      <c r="L141" s="20">
        <f t="shared" si="42"/>
        <v>4100</v>
      </c>
    </row>
    <row r="142" spans="1:12" s="33" customFormat="1" x14ac:dyDescent="0.25">
      <c r="A142" s="107"/>
      <c r="B142" s="44"/>
      <c r="C142" s="87"/>
      <c r="D142" s="28" t="s">
        <v>6</v>
      </c>
      <c r="E142" s="73"/>
      <c r="F142" s="30"/>
      <c r="G142" s="30"/>
      <c r="H142" s="30"/>
      <c r="I142" s="30"/>
      <c r="J142" s="30"/>
      <c r="K142" s="30"/>
      <c r="L142" s="30"/>
    </row>
    <row r="143" spans="1:12" s="33" customFormat="1" x14ac:dyDescent="0.25">
      <c r="A143" s="113" t="s">
        <v>123</v>
      </c>
      <c r="B143" s="62" t="s">
        <v>128</v>
      </c>
      <c r="C143" s="46">
        <v>630</v>
      </c>
      <c r="D143" s="18" t="s">
        <v>61</v>
      </c>
      <c r="E143" s="70">
        <v>600</v>
      </c>
      <c r="F143" s="20"/>
      <c r="G143" s="20"/>
      <c r="H143" s="20"/>
      <c r="I143" s="20"/>
      <c r="J143" s="20"/>
      <c r="K143" s="20">
        <v>200</v>
      </c>
      <c r="L143" s="20">
        <f t="shared" si="42"/>
        <v>800</v>
      </c>
    </row>
    <row r="144" spans="1:12" s="33" customFormat="1" x14ac:dyDescent="0.25">
      <c r="A144" s="113" t="s">
        <v>123</v>
      </c>
      <c r="B144" s="62" t="s">
        <v>129</v>
      </c>
      <c r="C144" s="46">
        <v>630</v>
      </c>
      <c r="D144" s="18" t="s">
        <v>62</v>
      </c>
      <c r="E144" s="70">
        <v>11000</v>
      </c>
      <c r="F144" s="20"/>
      <c r="G144" s="20">
        <v>2347</v>
      </c>
      <c r="H144" s="20"/>
      <c r="I144" s="20"/>
      <c r="J144" s="20"/>
      <c r="K144" s="20">
        <v>653</v>
      </c>
      <c r="L144" s="20">
        <f t="shared" si="42"/>
        <v>14000</v>
      </c>
    </row>
    <row r="145" spans="1:14" x14ac:dyDescent="0.25">
      <c r="A145" s="113" t="s">
        <v>123</v>
      </c>
      <c r="B145" s="62" t="s">
        <v>129</v>
      </c>
      <c r="C145" s="46">
        <v>630</v>
      </c>
      <c r="D145" s="18" t="s">
        <v>63</v>
      </c>
      <c r="E145" s="70">
        <v>1560</v>
      </c>
      <c r="F145" s="20"/>
      <c r="G145" s="20"/>
      <c r="H145" s="20"/>
      <c r="I145" s="20"/>
      <c r="J145" s="20"/>
      <c r="K145" s="20">
        <v>-1000</v>
      </c>
      <c r="L145" s="20">
        <f t="shared" si="42"/>
        <v>560</v>
      </c>
    </row>
    <row r="146" spans="1:14" x14ac:dyDescent="0.25">
      <c r="A146" s="113" t="s">
        <v>123</v>
      </c>
      <c r="B146" s="62" t="s">
        <v>129</v>
      </c>
      <c r="C146" s="46">
        <v>630</v>
      </c>
      <c r="D146" s="11" t="s">
        <v>64</v>
      </c>
      <c r="E146" s="70">
        <v>8000</v>
      </c>
      <c r="F146" s="20"/>
      <c r="G146" s="20"/>
      <c r="H146" s="20"/>
      <c r="I146" s="20"/>
      <c r="J146" s="20"/>
      <c r="K146" s="20">
        <v>-500</v>
      </c>
      <c r="L146" s="20">
        <f t="shared" si="42"/>
        <v>7500</v>
      </c>
    </row>
    <row r="147" spans="1:14" x14ac:dyDescent="0.25">
      <c r="A147" s="113" t="s">
        <v>123</v>
      </c>
      <c r="B147" s="62" t="s">
        <v>129</v>
      </c>
      <c r="C147" s="46">
        <v>630</v>
      </c>
      <c r="D147" s="11" t="s">
        <v>65</v>
      </c>
      <c r="E147" s="70">
        <v>360</v>
      </c>
      <c r="F147" s="20"/>
      <c r="G147" s="20"/>
      <c r="H147" s="20"/>
      <c r="I147" s="20"/>
      <c r="J147" s="20"/>
      <c r="K147" s="20">
        <v>-300</v>
      </c>
      <c r="L147" s="20">
        <f t="shared" si="42"/>
        <v>60</v>
      </c>
    </row>
    <row r="148" spans="1:14" x14ac:dyDescent="0.25">
      <c r="A148" s="113" t="s">
        <v>123</v>
      </c>
      <c r="B148" s="62" t="s">
        <v>129</v>
      </c>
      <c r="C148" s="46">
        <v>630</v>
      </c>
      <c r="D148" s="32" t="s">
        <v>66</v>
      </c>
      <c r="E148" s="70">
        <v>0</v>
      </c>
      <c r="F148" s="20"/>
      <c r="G148" s="20"/>
      <c r="H148" s="20"/>
      <c r="I148" s="20"/>
      <c r="J148" s="20"/>
      <c r="K148" s="20"/>
      <c r="L148" s="20">
        <f t="shared" si="42"/>
        <v>0</v>
      </c>
    </row>
    <row r="149" spans="1:14" x14ac:dyDescent="0.25">
      <c r="A149" s="113" t="s">
        <v>123</v>
      </c>
      <c r="B149" s="62" t="s">
        <v>129</v>
      </c>
      <c r="C149" s="63" t="s">
        <v>130</v>
      </c>
      <c r="D149" s="32" t="s">
        <v>67</v>
      </c>
      <c r="E149" s="69">
        <v>2347</v>
      </c>
      <c r="F149" s="40"/>
      <c r="G149" s="40">
        <v>-2347</v>
      </c>
      <c r="H149" s="40"/>
      <c r="I149" s="40"/>
      <c r="J149" s="40"/>
      <c r="K149" s="40"/>
      <c r="L149" s="40">
        <f t="shared" si="42"/>
        <v>0</v>
      </c>
      <c r="M149" s="38"/>
      <c r="N149" s="38"/>
    </row>
    <row r="150" spans="1:14" x14ac:dyDescent="0.25">
      <c r="A150" s="113" t="s">
        <v>123</v>
      </c>
      <c r="B150" s="62" t="s">
        <v>129</v>
      </c>
      <c r="C150" s="64" t="s">
        <v>131</v>
      </c>
      <c r="D150" s="65" t="s">
        <v>132</v>
      </c>
      <c r="E150" s="69">
        <v>7275</v>
      </c>
      <c r="F150" s="40">
        <v>7462.11</v>
      </c>
      <c r="G150" s="40"/>
      <c r="H150" s="40"/>
      <c r="I150" s="40"/>
      <c r="J150" s="40"/>
      <c r="K150" s="40">
        <v>-1399</v>
      </c>
      <c r="L150" s="40">
        <f t="shared" si="42"/>
        <v>13338.11</v>
      </c>
    </row>
    <row r="151" spans="1:14" x14ac:dyDescent="0.25">
      <c r="A151" s="103" t="s">
        <v>46</v>
      </c>
      <c r="B151" s="43"/>
      <c r="C151" s="84"/>
      <c r="D151" s="14" t="s">
        <v>76</v>
      </c>
      <c r="E151" s="71">
        <f>SUM(E143:E150)</f>
        <v>31142</v>
      </c>
      <c r="F151" s="15">
        <f t="shared" ref="F151:L151" si="43">SUM(F143:F150)</f>
        <v>7462.11</v>
      </c>
      <c r="G151" s="15">
        <f t="shared" si="43"/>
        <v>0</v>
      </c>
      <c r="H151" s="15">
        <f t="shared" si="43"/>
        <v>0</v>
      </c>
      <c r="I151" s="15">
        <f t="shared" si="43"/>
        <v>0</v>
      </c>
      <c r="J151" s="15">
        <f t="shared" si="43"/>
        <v>0</v>
      </c>
      <c r="K151" s="15">
        <f>SUM(K143:K150)</f>
        <v>-2346</v>
      </c>
      <c r="L151" s="15">
        <f t="shared" si="43"/>
        <v>36258.11</v>
      </c>
    </row>
    <row r="152" spans="1:14" x14ac:dyDescent="0.25">
      <c r="A152" s="107"/>
      <c r="B152" s="44"/>
      <c r="C152" s="87"/>
      <c r="D152" s="28" t="s">
        <v>8</v>
      </c>
      <c r="E152" s="73"/>
      <c r="F152" s="30"/>
      <c r="G152" s="30"/>
      <c r="H152" s="30"/>
      <c r="I152" s="30"/>
      <c r="J152" s="30"/>
      <c r="K152" s="30"/>
      <c r="L152" s="30"/>
    </row>
    <row r="153" spans="1:14" x14ac:dyDescent="0.25">
      <c r="A153" s="113" t="s">
        <v>123</v>
      </c>
      <c r="B153" s="51" t="s">
        <v>126</v>
      </c>
      <c r="C153" s="46">
        <v>630</v>
      </c>
      <c r="D153" s="18" t="s">
        <v>68</v>
      </c>
      <c r="E153" s="70">
        <v>180</v>
      </c>
      <c r="F153" s="20"/>
      <c r="G153" s="20"/>
      <c r="H153" s="20"/>
      <c r="I153" s="20"/>
      <c r="J153" s="20"/>
      <c r="K153" s="20"/>
      <c r="L153" s="20">
        <f t="shared" ref="L153:L155" si="44">E153+F153+G153+H153+I153+J153+K153</f>
        <v>180</v>
      </c>
    </row>
    <row r="154" spans="1:14" x14ac:dyDescent="0.25">
      <c r="A154" s="113" t="s">
        <v>123</v>
      </c>
      <c r="B154" s="51" t="s">
        <v>126</v>
      </c>
      <c r="C154" s="46">
        <v>630</v>
      </c>
      <c r="D154" s="21" t="s">
        <v>69</v>
      </c>
      <c r="E154" s="70">
        <v>7000</v>
      </c>
      <c r="F154" s="20"/>
      <c r="G154" s="20"/>
      <c r="H154" s="20"/>
      <c r="I154" s="20"/>
      <c r="J154" s="20"/>
      <c r="K154" s="20">
        <v>1000</v>
      </c>
      <c r="L154" s="20">
        <f t="shared" si="44"/>
        <v>8000</v>
      </c>
    </row>
    <row r="155" spans="1:14" x14ac:dyDescent="0.25">
      <c r="A155" s="113" t="s">
        <v>123</v>
      </c>
      <c r="B155" s="51" t="s">
        <v>126</v>
      </c>
      <c r="C155" s="46">
        <v>630</v>
      </c>
      <c r="D155" s="11" t="s">
        <v>70</v>
      </c>
      <c r="E155" s="70">
        <v>31400</v>
      </c>
      <c r="F155" s="20">
        <v>1512</v>
      </c>
      <c r="G155" s="20"/>
      <c r="H155" s="20"/>
      <c r="I155" s="20"/>
      <c r="J155" s="20"/>
      <c r="K155" s="20">
        <v>2000</v>
      </c>
      <c r="L155" s="20">
        <f t="shared" si="44"/>
        <v>34912</v>
      </c>
    </row>
    <row r="156" spans="1:14" x14ac:dyDescent="0.25">
      <c r="A156" s="103" t="s">
        <v>46</v>
      </c>
      <c r="B156" s="43"/>
      <c r="C156" s="84"/>
      <c r="D156" s="14" t="s">
        <v>8</v>
      </c>
      <c r="E156" s="71">
        <f t="shared" ref="E156" si="45">SUM(E153:E155)</f>
        <v>38580</v>
      </c>
      <c r="F156" s="15">
        <f t="shared" ref="F156:L156" si="46">SUM(F153:F155)</f>
        <v>1512</v>
      </c>
      <c r="G156" s="15">
        <f t="shared" si="46"/>
        <v>0</v>
      </c>
      <c r="H156" s="15">
        <f t="shared" si="46"/>
        <v>0</v>
      </c>
      <c r="I156" s="15">
        <f t="shared" si="46"/>
        <v>0</v>
      </c>
      <c r="J156" s="15">
        <f t="shared" si="46"/>
        <v>0</v>
      </c>
      <c r="K156" s="15">
        <f t="shared" si="46"/>
        <v>3000</v>
      </c>
      <c r="L156" s="15">
        <f t="shared" si="46"/>
        <v>43092</v>
      </c>
    </row>
    <row r="157" spans="1:14" x14ac:dyDescent="0.25">
      <c r="A157" s="107"/>
      <c r="B157" s="44"/>
      <c r="C157" s="87"/>
      <c r="D157" s="28" t="s">
        <v>13</v>
      </c>
      <c r="E157" s="73"/>
      <c r="F157" s="30"/>
      <c r="G157" s="30"/>
      <c r="H157" s="30"/>
      <c r="I157" s="30"/>
      <c r="J157" s="30"/>
      <c r="K157" s="30"/>
      <c r="L157" s="30"/>
    </row>
    <row r="158" spans="1:14" x14ac:dyDescent="0.25">
      <c r="A158" s="113" t="s">
        <v>123</v>
      </c>
      <c r="B158" s="51" t="s">
        <v>110</v>
      </c>
      <c r="C158" s="46">
        <v>630</v>
      </c>
      <c r="D158" s="11" t="s">
        <v>71</v>
      </c>
      <c r="E158" s="70"/>
      <c r="F158" s="20"/>
      <c r="G158" s="20"/>
      <c r="H158" s="20"/>
      <c r="I158" s="20"/>
      <c r="J158" s="20"/>
      <c r="K158" s="20"/>
      <c r="L158" s="20">
        <f t="shared" ref="L158:L160" si="47">E158+F158+G158+H158+I158+J158+K158</f>
        <v>0</v>
      </c>
    </row>
    <row r="159" spans="1:14" s="33" customFormat="1" x14ac:dyDescent="0.25">
      <c r="A159" s="113" t="s">
        <v>123</v>
      </c>
      <c r="B159" s="66" t="s">
        <v>110</v>
      </c>
      <c r="C159" s="47">
        <v>630</v>
      </c>
      <c r="D159" s="12" t="s">
        <v>139</v>
      </c>
      <c r="E159" s="70">
        <v>84</v>
      </c>
      <c r="F159" s="20"/>
      <c r="G159" s="20"/>
      <c r="H159" s="20"/>
      <c r="I159" s="20"/>
      <c r="J159" s="20"/>
      <c r="K159" s="20">
        <v>516</v>
      </c>
      <c r="L159" s="20">
        <f t="shared" si="47"/>
        <v>600</v>
      </c>
    </row>
    <row r="160" spans="1:14" s="33" customFormat="1" x14ac:dyDescent="0.25">
      <c r="A160" s="113" t="s">
        <v>123</v>
      </c>
      <c r="B160" s="51" t="s">
        <v>110</v>
      </c>
      <c r="C160" s="47">
        <v>630</v>
      </c>
      <c r="D160" s="12" t="s">
        <v>72</v>
      </c>
      <c r="E160" s="70">
        <v>2000</v>
      </c>
      <c r="F160" s="20"/>
      <c r="G160" s="20"/>
      <c r="H160" s="20"/>
      <c r="I160" s="20"/>
      <c r="J160" s="20"/>
      <c r="K160" s="20">
        <v>1500</v>
      </c>
      <c r="L160" s="20">
        <f t="shared" si="47"/>
        <v>3500</v>
      </c>
    </row>
    <row r="161" spans="1:13" x14ac:dyDescent="0.25">
      <c r="A161" s="103" t="s">
        <v>46</v>
      </c>
      <c r="B161" s="43" t="s">
        <v>28</v>
      </c>
      <c r="C161" s="84"/>
      <c r="D161" s="14" t="s">
        <v>13</v>
      </c>
      <c r="E161" s="71">
        <f t="shared" ref="E161:L161" si="48">SUM(E158:E160)</f>
        <v>2084</v>
      </c>
      <c r="F161" s="15">
        <f t="shared" si="48"/>
        <v>0</v>
      </c>
      <c r="G161" s="15">
        <f t="shared" si="48"/>
        <v>0</v>
      </c>
      <c r="H161" s="15">
        <f t="shared" si="48"/>
        <v>0</v>
      </c>
      <c r="I161" s="15">
        <f t="shared" si="48"/>
        <v>0</v>
      </c>
      <c r="J161" s="15">
        <f t="shared" ref="J161:K161" si="49">SUM(J158:J160)</f>
        <v>0</v>
      </c>
      <c r="K161" s="15">
        <f t="shared" si="49"/>
        <v>2016</v>
      </c>
      <c r="L161" s="15">
        <f t="shared" si="48"/>
        <v>4100</v>
      </c>
    </row>
    <row r="162" spans="1:13" x14ac:dyDescent="0.25">
      <c r="A162" s="107"/>
      <c r="B162" s="44" t="s">
        <v>77</v>
      </c>
      <c r="C162" s="87"/>
      <c r="D162" s="28"/>
      <c r="E162" s="74">
        <f t="shared" ref="E162:L162" si="50">SUM(E161,E156,E151,E130:E141)</f>
        <v>160280</v>
      </c>
      <c r="F162" s="29">
        <f t="shared" si="50"/>
        <v>8974.11</v>
      </c>
      <c r="G162" s="29">
        <f t="shared" si="50"/>
        <v>0</v>
      </c>
      <c r="H162" s="29">
        <f t="shared" si="50"/>
        <v>0</v>
      </c>
      <c r="I162" s="29">
        <f t="shared" si="50"/>
        <v>0</v>
      </c>
      <c r="J162" s="29">
        <f t="shared" ref="J162:K162" si="51">SUM(J161,J156,J151,J130:J141)</f>
        <v>0</v>
      </c>
      <c r="K162" s="29">
        <f>SUM(K161,K156,K151,K130:K141)</f>
        <v>10670</v>
      </c>
      <c r="L162" s="29">
        <f t="shared" si="50"/>
        <v>179924.11</v>
      </c>
    </row>
    <row r="163" spans="1:13" x14ac:dyDescent="0.25">
      <c r="A163" s="107"/>
      <c r="B163" s="44"/>
      <c r="C163" s="87"/>
      <c r="D163" s="28" t="s">
        <v>47</v>
      </c>
      <c r="E163" s="73"/>
      <c r="F163" s="30"/>
      <c r="G163" s="30"/>
      <c r="H163" s="30"/>
      <c r="I163" s="30"/>
      <c r="J163" s="30"/>
      <c r="K163" s="30"/>
      <c r="L163" s="30"/>
    </row>
    <row r="164" spans="1:13" x14ac:dyDescent="0.25">
      <c r="A164" s="113" t="s">
        <v>133</v>
      </c>
      <c r="B164" s="51" t="s">
        <v>126</v>
      </c>
      <c r="C164" s="46">
        <v>717001</v>
      </c>
      <c r="D164" s="11" t="s">
        <v>21</v>
      </c>
      <c r="E164" s="69">
        <v>52150</v>
      </c>
      <c r="F164" s="40"/>
      <c r="G164" s="40"/>
      <c r="H164" s="40"/>
      <c r="I164" s="40"/>
      <c r="J164" s="40"/>
      <c r="K164" s="40"/>
      <c r="L164" s="40">
        <f t="shared" ref="L164:L170" si="52">E164+F164+G164+H164+I164+J164+K164</f>
        <v>52150</v>
      </c>
      <c r="M164" s="38"/>
    </row>
    <row r="165" spans="1:13" x14ac:dyDescent="0.25">
      <c r="A165" s="113" t="s">
        <v>133</v>
      </c>
      <c r="B165" s="62" t="s">
        <v>126</v>
      </c>
      <c r="C165" s="46">
        <v>717001</v>
      </c>
      <c r="D165" s="11" t="s">
        <v>23</v>
      </c>
      <c r="E165" s="69">
        <f>ROUND((0.3495*E164)+(0.02*E164)-(1750*0.3495),0)</f>
        <v>18658</v>
      </c>
      <c r="F165" s="40"/>
      <c r="G165" s="40"/>
      <c r="H165" s="40"/>
      <c r="I165" s="40"/>
      <c r="J165" s="40"/>
      <c r="K165" s="40"/>
      <c r="L165" s="40">
        <f t="shared" si="52"/>
        <v>18658</v>
      </c>
    </row>
    <row r="166" spans="1:13" x14ac:dyDescent="0.25">
      <c r="A166" s="113" t="s">
        <v>133</v>
      </c>
      <c r="B166" s="51" t="s">
        <v>126</v>
      </c>
      <c r="C166" s="46">
        <v>717001</v>
      </c>
      <c r="D166" s="11" t="s">
        <v>100</v>
      </c>
      <c r="E166" s="69">
        <v>350</v>
      </c>
      <c r="F166" s="40"/>
      <c r="G166" s="40"/>
      <c r="H166" s="40"/>
      <c r="I166" s="40"/>
      <c r="J166" s="40"/>
      <c r="K166" s="40"/>
      <c r="L166" s="40">
        <f t="shared" si="52"/>
        <v>350</v>
      </c>
    </row>
    <row r="167" spans="1:13" x14ac:dyDescent="0.25">
      <c r="A167" s="113" t="s">
        <v>133</v>
      </c>
      <c r="B167" s="62" t="s">
        <v>126</v>
      </c>
      <c r="C167" s="46">
        <v>717001</v>
      </c>
      <c r="D167" s="11" t="s">
        <v>24</v>
      </c>
      <c r="E167" s="69">
        <v>875</v>
      </c>
      <c r="F167" s="40"/>
      <c r="G167" s="40"/>
      <c r="H167" s="40"/>
      <c r="I167" s="40"/>
      <c r="J167" s="40"/>
      <c r="K167" s="40"/>
      <c r="L167" s="40">
        <f t="shared" si="52"/>
        <v>875</v>
      </c>
    </row>
    <row r="168" spans="1:13" x14ac:dyDescent="0.25">
      <c r="A168" s="113" t="s">
        <v>133</v>
      </c>
      <c r="B168" s="51" t="s">
        <v>126</v>
      </c>
      <c r="C168" s="46">
        <v>717001</v>
      </c>
      <c r="D168" s="11" t="s">
        <v>12</v>
      </c>
      <c r="E168" s="69">
        <v>2600</v>
      </c>
      <c r="F168" s="40"/>
      <c r="G168" s="40"/>
      <c r="H168" s="40"/>
      <c r="I168" s="40"/>
      <c r="J168" s="40"/>
      <c r="K168" s="40"/>
      <c r="L168" s="40">
        <f t="shared" si="52"/>
        <v>2600</v>
      </c>
    </row>
    <row r="169" spans="1:13" x14ac:dyDescent="0.25">
      <c r="A169" s="113" t="s">
        <v>133</v>
      </c>
      <c r="B169" s="62" t="s">
        <v>126</v>
      </c>
      <c r="C169" s="46">
        <v>717001</v>
      </c>
      <c r="D169" s="11" t="s">
        <v>25</v>
      </c>
      <c r="E169" s="69">
        <f>ROUND(0.011*E164,0)</f>
        <v>574</v>
      </c>
      <c r="F169" s="40"/>
      <c r="G169" s="40"/>
      <c r="H169" s="40"/>
      <c r="I169" s="40"/>
      <c r="J169" s="40"/>
      <c r="K169" s="40"/>
      <c r="L169" s="40">
        <f t="shared" si="52"/>
        <v>574</v>
      </c>
    </row>
    <row r="170" spans="1:13" x14ac:dyDescent="0.25">
      <c r="A170" s="113" t="s">
        <v>133</v>
      </c>
      <c r="B170" s="51" t="s">
        <v>126</v>
      </c>
      <c r="C170" s="46">
        <v>717001</v>
      </c>
      <c r="D170" s="11" t="s">
        <v>73</v>
      </c>
      <c r="E170" s="69">
        <v>69000</v>
      </c>
      <c r="F170" s="40">
        <v>7197.22</v>
      </c>
      <c r="G170" s="40">
        <v>-19000</v>
      </c>
      <c r="H170" s="40"/>
      <c r="I170" s="40"/>
      <c r="J170" s="40"/>
      <c r="K170" s="40"/>
      <c r="L170" s="40">
        <f t="shared" si="52"/>
        <v>57197.22</v>
      </c>
    </row>
    <row r="171" spans="1:13" x14ac:dyDescent="0.25">
      <c r="A171" s="114"/>
      <c r="B171" s="35"/>
      <c r="C171" s="91"/>
      <c r="D171" s="22"/>
      <c r="E171" s="69"/>
      <c r="F171" s="40"/>
      <c r="G171" s="40"/>
      <c r="H171" s="40"/>
      <c r="I171" s="40"/>
      <c r="J171" s="40"/>
      <c r="K171" s="40"/>
      <c r="L171" s="40"/>
    </row>
    <row r="172" spans="1:13" x14ac:dyDescent="0.25">
      <c r="A172" s="107"/>
      <c r="B172" s="44" t="s">
        <v>74</v>
      </c>
      <c r="C172" s="87"/>
      <c r="D172" s="28" t="s">
        <v>47</v>
      </c>
      <c r="E172" s="74">
        <f t="shared" ref="E172:L172" si="53">SUM(E164:E171)</f>
        <v>144207</v>
      </c>
      <c r="F172" s="29">
        <f t="shared" si="53"/>
        <v>7197.22</v>
      </c>
      <c r="G172" s="29">
        <f t="shared" si="53"/>
        <v>-19000</v>
      </c>
      <c r="H172" s="29">
        <f t="shared" si="53"/>
        <v>0</v>
      </c>
      <c r="I172" s="29">
        <f t="shared" si="53"/>
        <v>0</v>
      </c>
      <c r="J172" s="29">
        <f t="shared" si="53"/>
        <v>0</v>
      </c>
      <c r="K172" s="29">
        <f t="shared" si="53"/>
        <v>0</v>
      </c>
      <c r="L172" s="29">
        <f t="shared" si="53"/>
        <v>132404.22</v>
      </c>
    </row>
    <row r="173" spans="1:13" x14ac:dyDescent="0.25">
      <c r="A173" s="114" t="s">
        <v>19</v>
      </c>
      <c r="B173" s="27"/>
      <c r="C173" s="91">
        <v>719014</v>
      </c>
      <c r="D173" s="11" t="s">
        <v>143</v>
      </c>
      <c r="E173" s="69">
        <v>0</v>
      </c>
      <c r="F173" s="40">
        <v>2020.23</v>
      </c>
      <c r="G173" s="40"/>
      <c r="H173" s="40"/>
      <c r="I173" s="40"/>
      <c r="J173" s="40"/>
      <c r="K173" s="40"/>
      <c r="L173" s="40">
        <f t="shared" ref="L173" si="54">E173+F173+G173+H173+I173+J173+K173</f>
        <v>2020.23</v>
      </c>
    </row>
    <row r="174" spans="1:13" ht="15.75" thickBot="1" x14ac:dyDescent="0.3">
      <c r="A174" s="119" t="s">
        <v>75</v>
      </c>
      <c r="B174" s="120"/>
      <c r="C174" s="120"/>
      <c r="D174" s="121"/>
      <c r="E174" s="17">
        <f t="shared" ref="E174" si="55">SUM(E173,E172,E162)</f>
        <v>304487</v>
      </c>
      <c r="F174" s="17">
        <f t="shared" ref="F174:L174" si="56">SUM(F173,F172,F162)</f>
        <v>18191.560000000001</v>
      </c>
      <c r="G174" s="17">
        <f t="shared" si="56"/>
        <v>-19000</v>
      </c>
      <c r="H174" s="17">
        <f t="shared" si="56"/>
        <v>0</v>
      </c>
      <c r="I174" s="17">
        <f t="shared" si="56"/>
        <v>0</v>
      </c>
      <c r="J174" s="17">
        <f t="shared" si="56"/>
        <v>0</v>
      </c>
      <c r="K174" s="17">
        <f t="shared" ref="K174" si="57">SUM(K173,K172,K162)</f>
        <v>10670</v>
      </c>
      <c r="L174" s="17">
        <f t="shared" si="56"/>
        <v>314348.56</v>
      </c>
    </row>
    <row r="175" spans="1:13" ht="16.5" thickBot="1" x14ac:dyDescent="0.3">
      <c r="A175" s="115"/>
      <c r="B175" s="122" t="s">
        <v>14</v>
      </c>
      <c r="C175" s="123"/>
      <c r="D175" s="124"/>
      <c r="E175" s="72">
        <f t="shared" ref="E175:L175" si="58">SUM(E174,E127)</f>
        <v>866556</v>
      </c>
      <c r="F175" s="24">
        <f t="shared" si="58"/>
        <v>61352.92</v>
      </c>
      <c r="G175" s="24">
        <f t="shared" si="58"/>
        <v>-43400</v>
      </c>
      <c r="H175" s="24">
        <f t="shared" si="58"/>
        <v>2700</v>
      </c>
      <c r="I175" s="24">
        <f t="shared" si="58"/>
        <v>65200</v>
      </c>
      <c r="J175" s="24">
        <f t="shared" ref="J175:K175" si="59">SUM(J174,J127)</f>
        <v>10000</v>
      </c>
      <c r="K175" s="24">
        <f t="shared" si="59"/>
        <v>13170</v>
      </c>
      <c r="L175" s="24">
        <f t="shared" si="58"/>
        <v>975578.91999999993</v>
      </c>
      <c r="M175" s="38"/>
    </row>
    <row r="176" spans="1:13" ht="15.75" x14ac:dyDescent="0.25">
      <c r="A176" s="36"/>
      <c r="B176" s="36" t="s">
        <v>17</v>
      </c>
      <c r="C176" s="92"/>
      <c r="D176" s="36"/>
      <c r="E176" s="3"/>
      <c r="F176" s="3"/>
      <c r="G176" s="3"/>
      <c r="H176" s="3"/>
      <c r="I176" s="3"/>
      <c r="J176" s="3"/>
      <c r="K176" s="3"/>
      <c r="L176" s="3"/>
    </row>
    <row r="177" spans="1:12" ht="15.75" x14ac:dyDescent="0.25">
      <c r="A177" s="37"/>
      <c r="B177" s="37"/>
      <c r="C177" s="92" t="s">
        <v>145</v>
      </c>
      <c r="D177" s="36"/>
      <c r="E177" s="3"/>
      <c r="F177" s="3"/>
      <c r="G177" s="3"/>
      <c r="H177" s="3"/>
      <c r="I177" s="3"/>
      <c r="J177" s="3"/>
      <c r="K177" s="3"/>
      <c r="L177" s="3"/>
    </row>
    <row r="178" spans="1:12" ht="15.75" x14ac:dyDescent="0.25">
      <c r="A178" s="41"/>
      <c r="B178" s="41" t="s">
        <v>146</v>
      </c>
      <c r="C178" s="92"/>
      <c r="D178" s="36"/>
      <c r="E178" s="3"/>
      <c r="F178" s="3"/>
      <c r="G178" s="3"/>
      <c r="H178" s="3"/>
      <c r="I178" s="3"/>
      <c r="J178" s="3"/>
      <c r="K178" s="3"/>
      <c r="L178" s="3"/>
    </row>
    <row r="179" spans="1:12" ht="15.75" x14ac:dyDescent="0.25">
      <c r="A179" s="42"/>
      <c r="B179" s="42" t="s">
        <v>147</v>
      </c>
      <c r="C179" s="92"/>
      <c r="D179" s="36"/>
      <c r="E179" s="3"/>
      <c r="F179" s="3"/>
      <c r="G179" s="3"/>
      <c r="H179" s="3"/>
      <c r="I179" s="3"/>
      <c r="J179" s="3"/>
      <c r="K179" s="3"/>
      <c r="L179" s="3"/>
    </row>
    <row r="180" spans="1:12" s="2" customFormat="1" ht="5.25" customHeight="1" x14ac:dyDescent="0.25">
      <c r="A180" s="36"/>
      <c r="B180" s="36"/>
      <c r="C180" s="92"/>
      <c r="D180" s="36"/>
      <c r="E180" s="3"/>
      <c r="F180" s="3"/>
      <c r="G180" s="3"/>
      <c r="H180" s="3"/>
      <c r="I180" s="3"/>
      <c r="J180" s="3"/>
      <c r="K180" s="3"/>
      <c r="L180" s="3"/>
    </row>
  </sheetData>
  <mergeCells count="14">
    <mergeCell ref="B1:M1"/>
    <mergeCell ref="A174:D174"/>
    <mergeCell ref="B175:D175"/>
    <mergeCell ref="A128:D128"/>
    <mergeCell ref="E44:L44"/>
    <mergeCell ref="A46:D46"/>
    <mergeCell ref="A127:D127"/>
    <mergeCell ref="B2:L2"/>
    <mergeCell ref="B41:D41"/>
    <mergeCell ref="A40:D40"/>
    <mergeCell ref="E5:L5"/>
    <mergeCell ref="A7:D7"/>
    <mergeCell ref="A22:D22"/>
    <mergeCell ref="A23:D23"/>
  </mergeCells>
  <phoneticPr fontId="22" type="noConversion"/>
  <pageMargins left="0.19" right="0.33" top="0.74803149606299213" bottom="0.74803149606299213" header="0.31496062992125984" footer="0.31496062992125984"/>
  <pageSetup paperSize="8" scale="8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Hárok3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Obec</dc:creator>
  <cp:lastModifiedBy>Pro veduci</cp:lastModifiedBy>
  <cp:lastPrinted>2020-12-17T10:49:07Z</cp:lastPrinted>
  <dcterms:created xsi:type="dcterms:W3CDTF">2015-11-12T08:45:14Z</dcterms:created>
  <dcterms:modified xsi:type="dcterms:W3CDTF">2020-12-18T12:17:55Z</dcterms:modified>
</cp:coreProperties>
</file>