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o veduci\Desktop\Čerpanie rozpočtu Kľúč\2023\"/>
    </mc:Choice>
  </mc:AlternateContent>
  <xr:revisionPtr revIDLastSave="0" documentId="13_ncr:1_{C2A85131-5909-4ACC-8490-3EE32DDE05CE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Hárok1" sheetId="1" r:id="rId1"/>
    <sheet name="Hárok3" sheetId="3" r:id="rId2"/>
  </sheets>
  <calcPr calcId="181029"/>
</workbook>
</file>

<file path=xl/calcChain.xml><?xml version="1.0" encoding="utf-8"?>
<calcChain xmlns="http://schemas.openxmlformats.org/spreadsheetml/2006/main">
  <c r="K106" i="1" l="1"/>
  <c r="K99" i="1"/>
  <c r="I143" i="1"/>
  <c r="I139" i="1"/>
  <c r="I145" i="1" s="1"/>
  <c r="I195" i="1"/>
  <c r="I191" i="1"/>
  <c r="I203" i="1" s="1"/>
  <c r="I137" i="1"/>
  <c r="I14" i="1" s="1"/>
  <c r="I15" i="1" l="1"/>
  <c r="I150" i="1"/>
  <c r="I31" i="1"/>
  <c r="F178" i="1"/>
  <c r="E178" i="1"/>
  <c r="F37" i="1"/>
  <c r="E203" i="1" l="1"/>
  <c r="E187" i="1"/>
  <c r="E183" i="1"/>
  <c r="E150" i="1"/>
  <c r="E115" i="1"/>
  <c r="E95" i="1"/>
  <c r="E91" i="1"/>
  <c r="E84" i="1"/>
  <c r="E78" i="1"/>
  <c r="E72" i="1"/>
  <c r="E49" i="1"/>
  <c r="E37" i="1"/>
  <c r="E27" i="1"/>
  <c r="E23" i="1"/>
  <c r="I157" i="1"/>
  <c r="E28" i="1" l="1"/>
  <c r="E50" i="1"/>
  <c r="E51" i="1" s="1"/>
  <c r="E96" i="1"/>
  <c r="E153" i="1" s="1"/>
  <c r="E188" i="1"/>
  <c r="E204" i="1" s="1"/>
  <c r="I65" i="1"/>
  <c r="I58" i="1"/>
  <c r="H37" i="1"/>
  <c r="G37" i="1"/>
  <c r="I37" i="1" l="1"/>
  <c r="E205" i="1"/>
  <c r="F203" i="1"/>
  <c r="F150" i="1"/>
  <c r="F23" i="1"/>
  <c r="G23" i="1"/>
  <c r="H23" i="1"/>
  <c r="K178" i="1" l="1"/>
  <c r="J178" i="1"/>
  <c r="J49" i="1"/>
  <c r="I91" i="1" l="1"/>
  <c r="I27" i="1"/>
  <c r="I84" i="1"/>
  <c r="H150" i="1" l="1"/>
  <c r="H203" i="1"/>
  <c r="G49" i="1"/>
  <c r="I49" i="1" l="1"/>
  <c r="I167" i="1" l="1"/>
  <c r="J99" i="1" l="1"/>
  <c r="I106" i="1"/>
  <c r="I99" i="1"/>
  <c r="I115" i="1" l="1"/>
  <c r="F187" i="1"/>
  <c r="F183" i="1"/>
  <c r="F115" i="1"/>
  <c r="F95" i="1"/>
  <c r="F91" i="1"/>
  <c r="F84" i="1"/>
  <c r="F78" i="1"/>
  <c r="F72" i="1"/>
  <c r="F49" i="1"/>
  <c r="F27" i="1"/>
  <c r="I10" i="1" l="1"/>
  <c r="F188" i="1"/>
  <c r="F204" i="1" s="1"/>
  <c r="F28" i="1"/>
  <c r="F96" i="1"/>
  <c r="F153" i="1" s="1"/>
  <c r="F50" i="1"/>
  <c r="J167" i="1"/>
  <c r="K167" i="1"/>
  <c r="J157" i="1"/>
  <c r="K157" i="1"/>
  <c r="J106" i="1"/>
  <c r="J115" i="1" s="1"/>
  <c r="J65" i="1"/>
  <c r="K65" i="1"/>
  <c r="J58" i="1"/>
  <c r="K58" i="1"/>
  <c r="F51" i="1" l="1"/>
  <c r="F205" i="1"/>
  <c r="J11" i="1"/>
  <c r="K11" i="1"/>
  <c r="J12" i="1"/>
  <c r="K12" i="1"/>
  <c r="G183" i="1" l="1"/>
  <c r="H178" i="1"/>
  <c r="G178" i="1"/>
  <c r="G187" i="1"/>
  <c r="G203" i="1"/>
  <c r="G150" i="1"/>
  <c r="G72" i="1"/>
  <c r="G188" i="1" l="1"/>
  <c r="K49" i="1" l="1"/>
  <c r="J203" i="1" l="1"/>
  <c r="K203" i="1"/>
  <c r="H49" i="1"/>
  <c r="H95" i="1" l="1"/>
  <c r="H187" i="1"/>
  <c r="H27" i="1"/>
  <c r="H28" i="1" s="1"/>
  <c r="G27" i="1"/>
  <c r="G115" i="1"/>
  <c r="G95" i="1"/>
  <c r="G91" i="1"/>
  <c r="G84" i="1"/>
  <c r="G78" i="1"/>
  <c r="G204" i="1" l="1"/>
  <c r="G28" i="1"/>
  <c r="G50" i="1"/>
  <c r="G96" i="1"/>
  <c r="G153" i="1" s="1"/>
  <c r="H50" i="1"/>
  <c r="G205" i="1" l="1"/>
  <c r="G51" i="1"/>
  <c r="I178" i="1"/>
  <c r="J27" i="1" l="1"/>
  <c r="K27" i="1"/>
  <c r="H115" i="1" l="1"/>
  <c r="J10" i="1"/>
  <c r="K115" i="1"/>
  <c r="K10" i="1" s="1"/>
  <c r="I95" i="1" l="1"/>
  <c r="I78" i="1"/>
  <c r="I187" i="1"/>
  <c r="J31" i="1" l="1"/>
  <c r="K31" i="1"/>
  <c r="J187" i="1"/>
  <c r="K187" i="1"/>
  <c r="J183" i="1"/>
  <c r="K183" i="1"/>
  <c r="J150" i="1"/>
  <c r="K150" i="1"/>
  <c r="J95" i="1"/>
  <c r="K95" i="1"/>
  <c r="H91" i="1"/>
  <c r="J91" i="1"/>
  <c r="K91" i="1"/>
  <c r="H84" i="1"/>
  <c r="J84" i="1"/>
  <c r="K84" i="1"/>
  <c r="H72" i="1"/>
  <c r="I72" i="1"/>
  <c r="I96" i="1" s="1"/>
  <c r="J72" i="1"/>
  <c r="K72" i="1"/>
  <c r="I50" i="1"/>
  <c r="I9" i="1" l="1"/>
  <c r="I23" i="1" s="1"/>
  <c r="I153" i="1"/>
  <c r="I28" i="1"/>
  <c r="I51" i="1" s="1"/>
  <c r="J188" i="1"/>
  <c r="H51" i="1"/>
  <c r="K188" i="1"/>
  <c r="K204" i="1" l="1"/>
  <c r="J204" i="1"/>
  <c r="J37" i="1"/>
  <c r="J50" i="1" s="1"/>
  <c r="K37" i="1"/>
  <c r="K50" i="1" s="1"/>
  <c r="H183" i="1" l="1"/>
  <c r="I183" i="1"/>
  <c r="I188" i="1" s="1"/>
  <c r="H188" i="1" l="1"/>
  <c r="H204" i="1" s="1"/>
  <c r="H78" i="1" l="1"/>
  <c r="H96" i="1" l="1"/>
  <c r="H153" i="1" s="1"/>
  <c r="H205" i="1" l="1"/>
  <c r="K78" i="1"/>
  <c r="K96" i="1" s="1"/>
  <c r="K9" i="1" s="1"/>
  <c r="K23" i="1" s="1"/>
  <c r="J78" i="1"/>
  <c r="J96" i="1" s="1"/>
  <c r="J9" i="1" s="1"/>
  <c r="J23" i="1" s="1"/>
  <c r="K28" i="1" l="1"/>
  <c r="K51" i="1" s="1"/>
  <c r="K153" i="1"/>
  <c r="K205" i="1" s="1"/>
  <c r="J28" i="1"/>
  <c r="J51" i="1" s="1"/>
  <c r="J153" i="1"/>
  <c r="J205" i="1" l="1"/>
  <c r="I204" i="1" l="1"/>
  <c r="I205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Pro veduci</author>
  </authors>
  <commentList>
    <comment ref="I31" authorId="0" shapeId="0" xr:uid="{7FB88AA7-0EAD-4E5D-954B-BB829B6F71F6}">
      <text>
        <r>
          <rPr>
            <b/>
            <sz val="9"/>
            <color indexed="81"/>
            <rFont val="Segoe UI"/>
            <family val="2"/>
            <charset val="238"/>
          </rPr>
          <t>Pro veduci:</t>
        </r>
        <r>
          <rPr>
            <sz val="9"/>
            <color indexed="81"/>
            <rFont val="Segoe UI"/>
            <family val="2"/>
            <charset val="238"/>
          </rPr>
          <t xml:space="preserve">
Prípojky na jestvujúcu kanalizáciu, ktorú kopal Arprog na ul. Partizánska 5 ks, Školská 2 ks, Sv. Rodiny 10 ks. Musí byť zrealizované v prípade asfaltovania týchto komunikácií. = 17143 €
Búranie sály a výstavba I. etapa ZDR =</t>
        </r>
      </text>
    </comment>
    <comment ref="I63" authorId="0" shapeId="0" xr:uid="{00000000-0006-0000-0000-000002000000}">
      <text>
        <r>
          <rPr>
            <b/>
            <sz val="9"/>
            <color indexed="81"/>
            <rFont val="Segoe UI"/>
            <family val="2"/>
            <charset val="238"/>
          </rPr>
          <t>Pro veduci:</t>
        </r>
        <r>
          <rPr>
            <sz val="9"/>
            <color indexed="81"/>
            <rFont val="Segoe UI"/>
            <family val="2"/>
            <charset val="238"/>
          </rPr>
          <t xml:space="preserve">
3000 - benzín
1000 - oprava, servis, špeciálne kvapaliny, STK, poistenie</t>
        </r>
      </text>
    </comment>
    <comment ref="I66" authorId="0" shapeId="0" xr:uid="{3D696ADD-5776-4A60-9E32-8B7FFC9112F2}">
      <text>
        <r>
          <rPr>
            <b/>
            <sz val="9"/>
            <color indexed="81"/>
            <rFont val="Segoe UI"/>
            <family val="2"/>
            <charset val="238"/>
          </rPr>
          <t>Pro veduci:</t>
        </r>
        <r>
          <rPr>
            <sz val="9"/>
            <color indexed="81"/>
            <rFont val="Segoe UI"/>
            <family val="2"/>
            <charset val="238"/>
          </rPr>
          <t xml:space="preserve">
budova PrO </t>
        </r>
      </text>
    </comment>
    <comment ref="I67" authorId="0" shapeId="0" xr:uid="{00000000-0006-0000-0000-000003000000}">
      <text>
        <r>
          <rPr>
            <b/>
            <sz val="9"/>
            <color indexed="81"/>
            <rFont val="Segoe UI"/>
            <family val="2"/>
            <charset val="238"/>
          </rPr>
          <t>Pro veduci:</t>
        </r>
        <r>
          <rPr>
            <sz val="9"/>
            <color indexed="81"/>
            <rFont val="Segoe UI"/>
            <family val="2"/>
            <charset val="238"/>
          </rPr>
          <t xml:space="preserve">
údržba IVES, poštovné, poplatky banke, telefón, poplatok RTVS; iné, školenia</t>
        </r>
      </text>
    </comment>
    <comment ref="I70" authorId="0" shapeId="0" xr:uid="{2CABDD2B-98D4-4977-8ED7-2BD099B81620}">
      <text>
        <r>
          <rPr>
            <b/>
            <sz val="9"/>
            <color indexed="81"/>
            <rFont val="Segoe UI"/>
            <family val="2"/>
            <charset val="238"/>
          </rPr>
          <t>Pro veduci:</t>
        </r>
        <r>
          <rPr>
            <sz val="9"/>
            <color indexed="81"/>
            <rFont val="Segoe UI"/>
            <family val="2"/>
            <charset val="238"/>
          </rPr>
          <t xml:space="preserve">
Ako správca cintorína, žiadame zaradenie údržby opätovne do našej kompetencie, nakoľko musíme byť aj aktuálne súčinný pri údržbe, či už v zime tak aj v lete. Nakoľko údržbár na obci nedisponuje žiadnym mechanizmom na odhŕňanie snehu a odvoz biologicky rozložiteľných materiálov. Kosenie raz za mesiac od mája do októbra.  
</t>
        </r>
      </text>
    </comment>
    <comment ref="I71" authorId="0" shapeId="0" xr:uid="{611FBDA3-7364-451C-B25E-7CC3FC5317B6}">
      <text>
        <r>
          <rPr>
            <b/>
            <sz val="9"/>
            <color indexed="81"/>
            <rFont val="Segoe UI"/>
            <family val="2"/>
            <charset val="238"/>
          </rPr>
          <t>Pro veduci:</t>
        </r>
        <r>
          <rPr>
            <sz val="9"/>
            <color indexed="81"/>
            <rFont val="Segoe UI"/>
            <family val="2"/>
            <charset val="238"/>
          </rPr>
          <t xml:space="preserve">
Výmena 11 reflektorov 20W za solárnej svetlá, ktoré budú svietiť nie len na cestu ale aj na chodník na cintoríne. Aktuálna spotreba cca 800 kw.</t>
        </r>
      </text>
    </comment>
    <comment ref="I76" authorId="0" shapeId="0" xr:uid="{96307340-7AB1-4036-94FD-78C81AD0E1A7}">
      <text>
        <r>
          <rPr>
            <b/>
            <sz val="9"/>
            <color indexed="81"/>
            <rFont val="Segoe UI"/>
            <family val="2"/>
            <charset val="238"/>
          </rPr>
          <t>Pro veduci:</t>
        </r>
        <r>
          <rPr>
            <sz val="9"/>
            <color indexed="81"/>
            <rFont val="Segoe UI"/>
            <family val="2"/>
            <charset val="238"/>
          </rPr>
          <t xml:space="preserve">
výmena a oprava hydrantov v obci min. 15ks </t>
        </r>
      </text>
    </comment>
    <comment ref="I80" authorId="0" shapeId="0" xr:uid="{D3DB8243-6A5F-4E2C-AA2A-63F6BC99707C}">
      <text>
        <r>
          <rPr>
            <b/>
            <sz val="9"/>
            <color indexed="81"/>
            <rFont val="Segoe UI"/>
            <family val="2"/>
            <charset val="238"/>
          </rPr>
          <t>Pro veduci:</t>
        </r>
        <r>
          <rPr>
            <sz val="9"/>
            <color indexed="81"/>
            <rFont val="Segoe UI"/>
            <family val="2"/>
            <charset val="238"/>
          </rPr>
          <t xml:space="preserve">
10 000€ -kamenivo a chem. posyp; 
10 000€ - 3 lapače oprava- Tatranská 41, Pod Kicorou, Tatranská 90, zrušiť Mlynská
800€ - uličné vpuste na Hlavnej ulici - 15 ks
7 500€ - oprava výtlkov po zime
13 000€ - nafta;</t>
        </r>
      </text>
    </comment>
    <comment ref="I82" authorId="0" shapeId="0" xr:uid="{CBEAEE8C-D302-482A-91DA-9786DA7F9C1B}">
      <text>
        <r>
          <rPr>
            <b/>
            <sz val="9"/>
            <color indexed="81"/>
            <rFont val="Segoe UI"/>
            <family val="2"/>
            <charset val="238"/>
          </rPr>
          <t>Pro veduci:</t>
        </r>
        <r>
          <rPr>
            <sz val="9"/>
            <color indexed="81"/>
            <rFont val="Segoe UI"/>
            <family val="2"/>
            <charset val="238"/>
          </rPr>
          <t xml:space="preserve">
7 000 € - III. Etapa - dokončenie DZ podľa PD ( bez meračov rýchlosti a blikačov na prechod pre chodcov Hlavná) Na uliciach Lemeje, J. Vojtaššáka, Vysoká Hora, Sv. Mikuláša, Na kosorku, Potočná, Revolučná, Partizánska, Na úbočí, J. Pavla II., Zadná hora, Poľná, Letná, Jarná
4 000 € - štandardná údržba</t>
        </r>
      </text>
    </comment>
    <comment ref="I86" authorId="0" shapeId="0" xr:uid="{8B9C71E8-C39E-4FFF-9458-A04DE1438492}">
      <text>
        <r>
          <rPr>
            <b/>
            <sz val="9"/>
            <color indexed="81"/>
            <rFont val="Segoe UI"/>
            <family val="2"/>
            <charset val="238"/>
          </rPr>
          <t>Pro veduci:</t>
        </r>
        <r>
          <rPr>
            <sz val="9"/>
            <color indexed="81"/>
            <rFont val="Segoe UI"/>
            <family val="2"/>
            <charset val="238"/>
          </rPr>
          <t xml:space="preserve">
10 000€=
osvetlenie zo solárnych LED svetiel na lávku Lemeje-Mlynská v počte 8ks - 5000€
osvetlenie zo solárnych LED svetiel na futbalové ihrisko v počte 8ks- 5 000€</t>
        </r>
      </text>
    </comment>
    <comment ref="I90" authorId="0" shapeId="0" xr:uid="{84734141-C713-4CC5-9492-2B443BE1A8A3}">
      <text>
        <r>
          <rPr>
            <b/>
            <sz val="9"/>
            <color indexed="81"/>
            <rFont val="Segoe UI"/>
            <family val="2"/>
            <charset val="238"/>
          </rPr>
          <t>Pro veduci:</t>
        </r>
        <r>
          <rPr>
            <sz val="9"/>
            <color indexed="81"/>
            <rFont val="Segoe UI"/>
            <family val="2"/>
            <charset val="238"/>
          </rPr>
          <t xml:space="preserve">
areál vo dvore, kosenie okolia futbalového ihriska, okolie prístreškov cyklotrasy, fit parky.  
 krovinorez 500€
</t>
        </r>
      </text>
    </comment>
    <comment ref="I94" authorId="0" shapeId="0" xr:uid="{FA796352-343B-4F5B-B21D-B9BED7631F93}">
      <text>
        <r>
          <rPr>
            <b/>
            <sz val="9"/>
            <color indexed="81"/>
            <rFont val="Segoe UI"/>
            <family val="2"/>
            <charset val="238"/>
          </rPr>
          <t>Pro veduci:</t>
        </r>
        <r>
          <rPr>
            <sz val="9"/>
            <color indexed="81"/>
            <rFont val="Segoe UI"/>
            <family val="2"/>
            <charset val="238"/>
          </rPr>
          <t xml:space="preserve">
JCB - 4x servis = 4 000€;
GAZ - opravy = 4 000€
MAN - servis = 500€;
Poistenie na vozidlá = 1500€;
Ostatné opravy a servis, STK, EK, atď = 3 000€</t>
        </r>
      </text>
    </comment>
    <comment ref="I108" authorId="0" shapeId="0" xr:uid="{F72F137A-DC27-4474-B86B-FF56C2023A87}">
      <text>
        <r>
          <rPr>
            <b/>
            <sz val="9"/>
            <color indexed="81"/>
            <rFont val="Segoe UI"/>
            <family val="2"/>
            <charset val="238"/>
          </rPr>
          <t>Pro veduci:</t>
        </r>
        <r>
          <rPr>
            <sz val="9"/>
            <color indexed="81"/>
            <rFont val="Segoe UI"/>
            <family val="2"/>
            <charset val="238"/>
          </rPr>
          <t xml:space="preserve">
dotriedenie = 19 000€
nákup 26 400 žltých vriec = 3 000€
nafta = 2 000€
iné výdavky = 1 000€ (alikvótne roz. výdavky na opravu aút, poistenie PZP, poštovné, atď)</t>
        </r>
      </text>
    </comment>
    <comment ref="I109" authorId="0" shapeId="0" xr:uid="{1047622B-B52F-42BD-86D9-632E015A0641}">
      <text>
        <r>
          <rPr>
            <b/>
            <sz val="9"/>
            <color indexed="81"/>
            <rFont val="Segoe UI"/>
            <family val="2"/>
            <charset val="238"/>
          </rPr>
          <t>Pro veduci:</t>
        </r>
        <r>
          <rPr>
            <sz val="9"/>
            <color indexed="81"/>
            <rFont val="Segoe UI"/>
            <family val="2"/>
            <charset val="238"/>
          </rPr>
          <t xml:space="preserve">
dotriedenie = 600€
nákup 1 000 zelených vriec = 100€
nafta = 800€
iné výdavky = 500€ (alikvótne roz. výdavky na opravu aút, poistenie PZP, poštovné, atď)</t>
        </r>
      </text>
    </comment>
    <comment ref="I110" authorId="0" shapeId="0" xr:uid="{E3FEC71C-EFF1-4352-9A63-BD368C8D71D7}">
      <text>
        <r>
          <rPr>
            <b/>
            <sz val="9"/>
            <color indexed="81"/>
            <rFont val="Segoe UI"/>
            <family val="2"/>
            <charset val="238"/>
          </rPr>
          <t>Pro veduci:</t>
        </r>
        <r>
          <rPr>
            <sz val="9"/>
            <color indexed="81"/>
            <rFont val="Segoe UI"/>
            <family val="2"/>
            <charset val="238"/>
          </rPr>
          <t xml:space="preserve">
dotriedenie = 5000€
nákup 2 000 modrých vriec = 300€
nafta = 400€
iné výdavky = 300€ (alikvótne roz. výdavky na opravu aút, poistenie PZP, poštovné, atď)</t>
        </r>
      </text>
    </comment>
    <comment ref="I111" authorId="0" shapeId="0" xr:uid="{3673E52D-B225-4EA2-B92E-29ADE226BD88}">
      <text>
        <r>
          <rPr>
            <b/>
            <sz val="9"/>
            <color indexed="81"/>
            <rFont val="Segoe UI"/>
            <family val="2"/>
            <charset val="238"/>
          </rPr>
          <t>Pro veduci:</t>
        </r>
        <r>
          <rPr>
            <sz val="9"/>
            <color indexed="81"/>
            <rFont val="Segoe UI"/>
            <family val="2"/>
            <charset val="238"/>
          </rPr>
          <t xml:space="preserve">
dotriedenie = 5000€
nákup 3 000 červených a 1000 oranžových vriec = 500€
nafta = 1 000€
iné výdavky = 500€ (alikvótne roz. výdavky na opravu aút, poistenie PZP, poštovné, atď)</t>
        </r>
      </text>
    </comment>
    <comment ref="I163" authorId="0" shapeId="0" xr:uid="{0B790797-A6CA-4011-8881-C5FACE006F92}">
      <text>
        <r>
          <rPr>
            <b/>
            <sz val="9"/>
            <color indexed="81"/>
            <rFont val="Segoe UI"/>
            <family val="2"/>
            <charset val="238"/>
          </rPr>
          <t>Pro veduci:</t>
        </r>
        <r>
          <rPr>
            <sz val="9"/>
            <color indexed="81"/>
            <rFont val="Segoe UI"/>
            <family val="2"/>
            <charset val="238"/>
          </rPr>
          <t xml:space="preserve">
budova PrO</t>
        </r>
      </text>
    </comment>
    <comment ref="I165" authorId="0" shapeId="0" xr:uid="{00000000-0006-0000-0000-00000F000000}">
      <text>
        <r>
          <rPr>
            <b/>
            <sz val="9"/>
            <color indexed="81"/>
            <rFont val="Segoe UI"/>
            <family val="2"/>
            <charset val="238"/>
          </rPr>
          <t>Pro veduci:</t>
        </r>
        <r>
          <rPr>
            <sz val="9"/>
            <color indexed="81"/>
            <rFont val="Segoe UI"/>
            <family val="2"/>
            <charset val="238"/>
          </rPr>
          <t xml:space="preserve">
500 - benzín
700 - oprava, servis, špeciálne kvapaliny, STK, poistenie</t>
        </r>
      </text>
    </comment>
    <comment ref="I168" authorId="0" shapeId="0" xr:uid="{00000000-0006-0000-0000-000011000000}">
      <text>
        <r>
          <rPr>
            <b/>
            <sz val="9"/>
            <color indexed="81"/>
            <rFont val="Segoe UI"/>
            <family val="2"/>
            <charset val="238"/>
          </rPr>
          <t>Pro veduci:</t>
        </r>
        <r>
          <rPr>
            <sz val="9"/>
            <color indexed="81"/>
            <rFont val="Segoe UI"/>
            <family val="2"/>
            <charset val="238"/>
          </rPr>
          <t xml:space="preserve">
nájom kopírky, poštovné, telefón, poplatok RTVS, rekreačné poukazy, </t>
        </r>
      </text>
    </comment>
    <comment ref="I171" authorId="0" shapeId="0" xr:uid="{231ABFFC-28AB-4B78-AD3F-D2FB2B2F7784}">
      <text>
        <r>
          <rPr>
            <b/>
            <sz val="9"/>
            <color indexed="81"/>
            <rFont val="Segoe UI"/>
            <family val="2"/>
            <charset val="238"/>
          </rPr>
          <t>Pro veduci:</t>
        </r>
        <r>
          <rPr>
            <sz val="9"/>
            <color indexed="81"/>
            <rFont val="Segoe UI"/>
            <family val="2"/>
            <charset val="238"/>
          </rPr>
          <t xml:space="preserve">
výmena 170 vodomerov</t>
        </r>
      </text>
    </comment>
    <comment ref="I173" authorId="0" shapeId="0" xr:uid="{00000000-0006-0000-0000-000013000000}">
      <text>
        <r>
          <rPr>
            <b/>
            <sz val="9"/>
            <color indexed="81"/>
            <rFont val="Segoe UI"/>
            <family val="2"/>
            <charset val="238"/>
          </rPr>
          <t>Pro veduci:</t>
        </r>
        <r>
          <rPr>
            <sz val="9"/>
            <color indexed="81"/>
            <rFont val="Segoe UI"/>
            <family val="2"/>
            <charset val="238"/>
          </rPr>
          <t xml:space="preserve">
2500 el. energia
2000 rozbor vody
5000 poplatok štátu
500 iné</t>
        </r>
      </text>
    </comment>
    <comment ref="I181" authorId="0" shapeId="0" xr:uid="{00000000-0006-0000-0000-000017000000}">
      <text>
        <r>
          <rPr>
            <b/>
            <sz val="9"/>
            <color indexed="81"/>
            <rFont val="Segoe UI"/>
            <family val="2"/>
            <charset val="238"/>
          </rPr>
          <t>Pro veduci:</t>
        </r>
        <r>
          <rPr>
            <sz val="9"/>
            <color indexed="81"/>
            <rFont val="Segoe UI"/>
            <family val="2"/>
            <charset val="238"/>
          </rPr>
          <t xml:space="preserve">
6500 el. energia
1000 vývoz kalu
1000 nafta + drobný mat.+ostatné služby
</t>
        </r>
      </text>
    </comment>
    <comment ref="I182" authorId="0" shapeId="0" xr:uid="{00000000-0006-0000-0000-000019000000}">
      <text>
        <r>
          <rPr>
            <b/>
            <sz val="9"/>
            <color indexed="81"/>
            <rFont val="Segoe UI"/>
            <family val="2"/>
            <charset val="238"/>
          </rPr>
          <t>Pro veduci:</t>
        </r>
        <r>
          <rPr>
            <sz val="9"/>
            <color indexed="81"/>
            <rFont val="Segoe UI"/>
            <family val="2"/>
            <charset val="238"/>
          </rPr>
          <t xml:space="preserve">
36 000 el. energia
7 500€ nafta + ost. Služby a drobný materiál (poplatok za ul. odpadu na skládku, rozbory vody, opravy čerpadiel a iných strojov)
3 500€ - zmluva o prevádzkovaní ČOV s Vak servis.
5 000€ - vývoz kalu z čističky a prečerp.
8 000€ - poplatky za vypúšťanie odp. vôd
2 200€ - poistenie ČOV+SKV</t>
        </r>
      </text>
    </comment>
    <comment ref="I196" authorId="0" shapeId="0" xr:uid="{05ACE858-794E-4597-8AC7-16AF5AF3F73F}">
      <text>
        <r>
          <rPr>
            <b/>
            <sz val="9"/>
            <color indexed="81"/>
            <rFont val="Segoe UI"/>
            <family val="2"/>
            <charset val="238"/>
          </rPr>
          <t>Pro veduci:</t>
        </r>
        <r>
          <rPr>
            <sz val="9"/>
            <color indexed="81"/>
            <rFont val="Segoe UI"/>
            <family val="2"/>
            <charset val="238"/>
          </rPr>
          <t xml:space="preserve">
Prípojky na jestvujúcu kanalizáciu, ktorú kopal Arprog na ul. Partizánska 5 ks, Školská 2 ks, Sv. Rodiny 10 ks. Musí byť zrealizované v prípade asfaltovania týchto komunikácií.</t>
        </r>
      </text>
    </comment>
  </commentList>
</comments>
</file>

<file path=xl/sharedStrings.xml><?xml version="1.0" encoding="utf-8"?>
<sst xmlns="http://schemas.openxmlformats.org/spreadsheetml/2006/main" count="479" uniqueCount="169">
  <si>
    <t>(sumy sú uvádzané v €)</t>
  </si>
  <si>
    <t>PRÍJMOVÁ ČASŤ</t>
  </si>
  <si>
    <t>Text</t>
  </si>
  <si>
    <t xml:space="preserve"> </t>
  </si>
  <si>
    <t>BEŽNÉ PRÍJMY SPOLU</t>
  </si>
  <si>
    <t>VÝDAVKOVÁ ČASŤ</t>
  </si>
  <si>
    <t>Služby občanom</t>
  </si>
  <si>
    <t>Bezpečnosť, právo a poriadok</t>
  </si>
  <si>
    <t>Odpadové hospodárstvo</t>
  </si>
  <si>
    <t>Pozemné komunikácie</t>
  </si>
  <si>
    <t>Všeobecný materiál</t>
  </si>
  <si>
    <t>Prostredie pre život</t>
  </si>
  <si>
    <t>Stravovanie</t>
  </si>
  <si>
    <t>Podporná činnosť</t>
  </si>
  <si>
    <t>VÝDAVKY SPOLU</t>
  </si>
  <si>
    <t>Návrhy rozpočtov</t>
  </si>
  <si>
    <t>Rekonštukcia ČOV</t>
  </si>
  <si>
    <t>MK - odvodnenie, lapače (príspevok)</t>
  </si>
  <si>
    <t>Očak. skutočnosť</t>
  </si>
  <si>
    <t>LEGENDA:</t>
  </si>
  <si>
    <t>Zdroj</t>
  </si>
  <si>
    <t>41</t>
  </si>
  <si>
    <t>Položka, podpoložka</t>
  </si>
  <si>
    <t xml:space="preserve">Mzdové náklady </t>
  </si>
  <si>
    <t>Služby občanom - cintorín</t>
  </si>
  <si>
    <t>Odvody</t>
  </si>
  <si>
    <t>Pracovné odevy, obuv a prac. pomôcky</t>
  </si>
  <si>
    <t>Prídel do sociálneho fondu</t>
  </si>
  <si>
    <t>Knihy - odborná literatúra</t>
  </si>
  <si>
    <t>ostatné služby</t>
  </si>
  <si>
    <t>Cintorín údržba - šparovanie, kosenie, zber</t>
  </si>
  <si>
    <t>Požiarna ochrana - prehliadky</t>
  </si>
  <si>
    <t>Požiarna ochrana - protipožiarne prístrešky</t>
  </si>
  <si>
    <t>Protipožiarne označenie</t>
  </si>
  <si>
    <t>Cintorín - osvetlenie</t>
  </si>
  <si>
    <t>MK údržba</t>
  </si>
  <si>
    <t>Dopravné značenie</t>
  </si>
  <si>
    <t>Označenie ulíc</t>
  </si>
  <si>
    <t>Verejné osvetlenie výstavba</t>
  </si>
  <si>
    <t>Verejné osvetlenie údržba</t>
  </si>
  <si>
    <t>Verejný rozhlas výstavba</t>
  </si>
  <si>
    <t>Verejný rozhlas údržba</t>
  </si>
  <si>
    <t>Verejné priestranstvo/verejná výzdoba</t>
  </si>
  <si>
    <t>Sklad; Garáže; ZDR; Budova OcÚ; Pošta; Ovocie a zeleniena</t>
  </si>
  <si>
    <t>Spolu</t>
  </si>
  <si>
    <t>Akcie obce</t>
  </si>
  <si>
    <t>Spevnené krajnice</t>
  </si>
  <si>
    <t>Spolu akcie obce</t>
  </si>
  <si>
    <t>Hlavná činnosť</t>
  </si>
  <si>
    <t>Zber plastov</t>
  </si>
  <si>
    <t>Zber skla</t>
  </si>
  <si>
    <t>Zber papiera</t>
  </si>
  <si>
    <t>Zber nebezpečného odpadu</t>
  </si>
  <si>
    <t>Zber a odvoz TKO /MOK/</t>
  </si>
  <si>
    <t>Spolu hlavná činnosť</t>
  </si>
  <si>
    <t>Zberný dvor/Divoké skládky</t>
  </si>
  <si>
    <t>Údržba MK - Zemné práce+navážka štrku</t>
  </si>
  <si>
    <t>Podnikateľská činnosť</t>
  </si>
  <si>
    <t>Pohrebné služby</t>
  </si>
  <si>
    <t>Vodovod údržba</t>
  </si>
  <si>
    <t>Vodovod výstavba - rodinné prípojky</t>
  </si>
  <si>
    <t xml:space="preserve">Vodojem údržba </t>
  </si>
  <si>
    <t>Vodojem rauš, pramene</t>
  </si>
  <si>
    <t>Zásobné a prívodné potrubie</t>
  </si>
  <si>
    <t xml:space="preserve">Predľženie vodov.siete </t>
  </si>
  <si>
    <t>Splaškový kanál</t>
  </si>
  <si>
    <t>Prečerpávačky</t>
  </si>
  <si>
    <t>ČOV prevádzka, kontrola kanála</t>
  </si>
  <si>
    <t>Obyvateľstvo</t>
  </si>
  <si>
    <t>Výstavba - rozšírenie kanalizácie (a ČOV)</t>
  </si>
  <si>
    <t xml:space="preserve">Spolu </t>
  </si>
  <si>
    <t>Spolu podnikateľská činnosť</t>
  </si>
  <si>
    <t xml:space="preserve">Služby občanom </t>
  </si>
  <si>
    <t>Spolu 04;06;12</t>
  </si>
  <si>
    <t>Príspevok od obce</t>
  </si>
  <si>
    <t>Vlastné príjmy</t>
  </si>
  <si>
    <t>TKO separovaný zber</t>
  </si>
  <si>
    <t>Iné príjmy</t>
  </si>
  <si>
    <t>Iná podnikateľská činnosť</t>
  </si>
  <si>
    <t xml:space="preserve">Iné - práce OcÚ </t>
  </si>
  <si>
    <t>Odber vody</t>
  </si>
  <si>
    <t>Vodovodné prípojky</t>
  </si>
  <si>
    <t>Poškodené vodomery</t>
  </si>
  <si>
    <t>Vodomer vlastný zdroj</t>
  </si>
  <si>
    <t>Stočné</t>
  </si>
  <si>
    <t>Náhrady,refundácie</t>
  </si>
  <si>
    <t>Bežný tr.-,sp.kraj.,divoké skládky</t>
  </si>
  <si>
    <t>Volvo - opravy, údržba, špec. kvapaliny, poistenie</t>
  </si>
  <si>
    <t>Dopravné - Dacia</t>
  </si>
  <si>
    <t>Renault</t>
  </si>
  <si>
    <t>Bežný tr.-MK odvodnenie/ Zemné práce</t>
  </si>
  <si>
    <t>Práce pre iné PO</t>
  </si>
  <si>
    <t>Dane (DPH)</t>
  </si>
  <si>
    <t>Rozpočet po úpravách</t>
  </si>
  <si>
    <t>prostriedky z predchádzajúcich rokov</t>
  </si>
  <si>
    <t>Náhrady príjmu</t>
  </si>
  <si>
    <t>Energie - plyn + el. energia</t>
  </si>
  <si>
    <t>Náhrady príjmu/ odchodné</t>
  </si>
  <si>
    <t xml:space="preserve">Rekonštrukcia chodníkov </t>
  </si>
  <si>
    <t>Interiérové vybavenie</t>
  </si>
  <si>
    <t>Bežný tr. - Rekonštrukcia strechy obecného úradu</t>
  </si>
  <si>
    <t>223;229</t>
  </si>
  <si>
    <t>131;223001</t>
  </si>
  <si>
    <t>41;46</t>
  </si>
  <si>
    <t>FNC</t>
  </si>
  <si>
    <t>41;71</t>
  </si>
  <si>
    <t>0451</t>
  </si>
  <si>
    <t>610;637027</t>
  </si>
  <si>
    <t>633006;637035</t>
  </si>
  <si>
    <t>633009;637035</t>
  </si>
  <si>
    <t>633010;637035</t>
  </si>
  <si>
    <t>634; 637035</t>
  </si>
  <si>
    <t>632001; 637035</t>
  </si>
  <si>
    <t>0510</t>
  </si>
  <si>
    <t>0320</t>
  </si>
  <si>
    <t>0640</t>
  </si>
  <si>
    <t>0830</t>
  </si>
  <si>
    <t>0620</t>
  </si>
  <si>
    <t>634;637035</t>
  </si>
  <si>
    <t>71</t>
  </si>
  <si>
    <t>Výstavba nadstavby pošty</t>
  </si>
  <si>
    <t>0520</t>
  </si>
  <si>
    <t>632001;637035</t>
  </si>
  <si>
    <t>633001;637035</t>
  </si>
  <si>
    <t>0840</t>
  </si>
  <si>
    <t>0630</t>
  </si>
  <si>
    <t>717001</t>
  </si>
  <si>
    <t>717002</t>
  </si>
  <si>
    <t>Rekonštrukcia vodovodnej siete</t>
  </si>
  <si>
    <t>46;41</t>
  </si>
  <si>
    <t>Zber kovov - plechovky + VKM</t>
  </si>
  <si>
    <t xml:space="preserve">Bežný transfér Obce na HČ  </t>
  </si>
  <si>
    <t>Bežný transfér Obce na TKO</t>
  </si>
  <si>
    <t>Kapitálový transfer - zateplenie budovy Ocú</t>
  </si>
  <si>
    <t>Práce pre PO</t>
  </si>
  <si>
    <t>Zateplenie budovy PrO</t>
  </si>
  <si>
    <t>Prekládka plynovodu v lokalite Rovinky</t>
  </si>
  <si>
    <t>Opravy a servis aút, poistenie (JCB, UN, MAN, Gazelle, Vega);</t>
  </si>
  <si>
    <t>Zber  VOK/ zberný dvor</t>
  </si>
  <si>
    <t>Kapitálový transfer - vybudovanie aut. zastávky</t>
  </si>
  <si>
    <t>Výstavba aut. zastávok</t>
  </si>
  <si>
    <t xml:space="preserve">vratka z nevyčerpaných kap. transferov </t>
  </si>
  <si>
    <t xml:space="preserve">vratky z nev. bežných transferov </t>
  </si>
  <si>
    <t>Kapitálový transfer - verejné osvetlenie</t>
  </si>
  <si>
    <t xml:space="preserve">Kapitálový transfer - nadstavba pošty/zasadačka </t>
  </si>
  <si>
    <t>Cintorín oprava</t>
  </si>
  <si>
    <t>Vodovod - kapitálový transfer - projektová dok.</t>
  </si>
  <si>
    <t>Kap. transfer - projektová dokumentácia - vodovod</t>
  </si>
  <si>
    <t>Skutočnosť 2020</t>
  </si>
  <si>
    <t xml:space="preserve">vratky z nev. kapitálových transferov </t>
  </si>
  <si>
    <t>Kapitálový transfer - výstavba vodovodnej siete</t>
  </si>
  <si>
    <t>Vodovod - kapitálový transfer - výstavba</t>
  </si>
  <si>
    <t>Iné poskytované služby</t>
  </si>
  <si>
    <t>bežné príjmy a výdavky</t>
  </si>
  <si>
    <t>kapitálové príjmy a výdavky</t>
  </si>
  <si>
    <t>príjmové a výdavkové finančné operácie</t>
  </si>
  <si>
    <t>Rozpočet PrO Lendak na roky 2023 - 2025</t>
  </si>
  <si>
    <t>Skutočnosť 2021</t>
  </si>
  <si>
    <t>Protipožiarne povodňové šachty/hydranty</t>
  </si>
  <si>
    <t>Kapitálový transfer - rekonštrukcia ČOV</t>
  </si>
  <si>
    <t>Multifunkčné ihrisko</t>
  </si>
  <si>
    <t>Kapitálový tr.- multifunkčné ihrisko</t>
  </si>
  <si>
    <t>Výstavba - výstavba nového zdravotného strediska s búraním</t>
  </si>
  <si>
    <t>Kapitálový tr.- výstavba zdravotného strediska</t>
  </si>
  <si>
    <t>Bežný transfer - energie ČOV</t>
  </si>
  <si>
    <t>ČOV - energie</t>
  </si>
  <si>
    <t>Kapitálový tr.- modernizácia detského ihriska vo Dvore</t>
  </si>
  <si>
    <t>0810</t>
  </si>
  <si>
    <t>Modernizácia detského ihriska vo Dvore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</si>
</sst>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20"/>
      <color theme="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i/>
      <sz val="9"/>
      <color indexed="8"/>
      <name val="Times New Roman"/>
      <family val="1"/>
      <charset val="238"/>
    </font>
    <font>
      <b/>
      <i/>
      <sz val="10"/>
      <color indexed="8"/>
      <name val="Times New Roman"/>
      <family val="1"/>
      <charset val="238"/>
    </font>
    <font>
      <b/>
      <i/>
      <sz val="9"/>
      <color theme="1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  <font>
      <sz val="9"/>
      <color indexed="8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9"/>
      <color indexed="81"/>
      <name val="Segoe UI"/>
      <family val="2"/>
      <charset val="238"/>
    </font>
    <font>
      <b/>
      <sz val="9"/>
      <color indexed="81"/>
      <name val="Segoe UI"/>
      <family val="2"/>
      <charset val="238"/>
    </font>
    <font>
      <sz val="8"/>
      <name val="Calibri"/>
      <family val="2"/>
      <charset val="238"/>
      <scheme val="minor"/>
    </font>
    <font>
      <sz val="10"/>
      <color rgb="FF000000"/>
      <name val="Times New Roman"/>
      <family val="1"/>
      <charset val="238"/>
    </font>
    <font>
      <sz val="9"/>
      <color rgb="FF000000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b/>
      <i/>
      <sz val="9"/>
      <color rgb="FF000000"/>
      <name val="Times New Roman"/>
      <family val="1"/>
      <charset val="238"/>
    </font>
    <font>
      <b/>
      <i/>
      <sz val="10"/>
      <color rgb="FF000000"/>
      <name val="Times New Roman"/>
      <family val="1"/>
      <charset val="238"/>
    </font>
  </fonts>
  <fills count="23">
    <fill>
      <patternFill patternType="none"/>
    </fill>
    <fill>
      <patternFill patternType="gray125"/>
    </fill>
    <fill>
      <patternFill patternType="solid">
        <fgColor theme="6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55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39997558519241921"/>
        <bgColor indexed="55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55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-0.249977111117893"/>
        <bgColor indexed="8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rgb="FF00B0F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FF"/>
        <bgColor rgb="FF969696"/>
      </patternFill>
    </fill>
    <fill>
      <patternFill patternType="solid">
        <fgColor rgb="FFC4D79B"/>
        <bgColor rgb="FF969696"/>
      </patternFill>
    </fill>
    <fill>
      <patternFill patternType="solid">
        <fgColor rgb="FFC4D79B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1" tint="0.49998474074526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25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2" borderId="7" xfId="1" applyFont="1" applyFill="1" applyBorder="1"/>
    <xf numFmtId="0" fontId="8" fillId="2" borderId="5" xfId="1" applyFont="1" applyFill="1" applyBorder="1"/>
    <xf numFmtId="0" fontId="8" fillId="2" borderId="5" xfId="0" applyFont="1" applyFill="1" applyBorder="1" applyAlignment="1">
      <alignment horizontal="center"/>
    </xf>
    <xf numFmtId="0" fontId="8" fillId="2" borderId="6" xfId="0" applyFont="1" applyFill="1" applyBorder="1" applyAlignment="1">
      <alignment horizontal="center"/>
    </xf>
    <xf numFmtId="0" fontId="9" fillId="14" borderId="1" xfId="0" applyFont="1" applyFill="1" applyBorder="1" applyAlignment="1">
      <alignment horizontal="center"/>
    </xf>
    <xf numFmtId="0" fontId="10" fillId="5" borderId="1" xfId="1" applyFont="1" applyFill="1" applyBorder="1"/>
    <xf numFmtId="0" fontId="10" fillId="6" borderId="1" xfId="1" applyFont="1" applyFill="1" applyBorder="1"/>
    <xf numFmtId="2" fontId="7" fillId="5" borderId="1" xfId="0" applyNumberFormat="1" applyFont="1" applyFill="1" applyBorder="1"/>
    <xf numFmtId="0" fontId="11" fillId="0" borderId="1" xfId="1" applyFont="1" applyBorder="1"/>
    <xf numFmtId="0" fontId="11" fillId="3" borderId="1" xfId="1" applyFont="1" applyFill="1" applyBorder="1"/>
    <xf numFmtId="2" fontId="6" fillId="0" borderId="1" xfId="0" applyNumberFormat="1" applyFont="1" applyBorder="1"/>
    <xf numFmtId="2" fontId="4" fillId="11" borderId="1" xfId="0" applyNumberFormat="1" applyFont="1" applyFill="1" applyBorder="1"/>
    <xf numFmtId="0" fontId="11" fillId="0" borderId="9" xfId="1" applyFont="1" applyBorder="1"/>
    <xf numFmtId="0" fontId="11" fillId="0" borderId="8" xfId="1" applyFont="1" applyBorder="1"/>
    <xf numFmtId="0" fontId="12" fillId="9" borderId="9" xfId="1" applyFont="1" applyFill="1" applyBorder="1"/>
    <xf numFmtId="0" fontId="12" fillId="9" borderId="8" xfId="1" applyFont="1" applyFill="1" applyBorder="1"/>
    <xf numFmtId="0" fontId="13" fillId="9" borderId="1" xfId="1" applyFont="1" applyFill="1" applyBorder="1"/>
    <xf numFmtId="2" fontId="13" fillId="9" borderId="1" xfId="1" applyNumberFormat="1" applyFont="1" applyFill="1" applyBorder="1"/>
    <xf numFmtId="2" fontId="6" fillId="3" borderId="1" xfId="0" applyNumberFormat="1" applyFont="1" applyFill="1" applyBorder="1"/>
    <xf numFmtId="2" fontId="14" fillId="9" borderId="1" xfId="0" applyNumberFormat="1" applyFont="1" applyFill="1" applyBorder="1"/>
    <xf numFmtId="2" fontId="8" fillId="12" borderId="1" xfId="1" applyNumberFormat="1" applyFont="1" applyFill="1" applyBorder="1"/>
    <xf numFmtId="0" fontId="11" fillId="4" borderId="1" xfId="1" applyFont="1" applyFill="1" applyBorder="1"/>
    <xf numFmtId="2" fontId="4" fillId="3" borderId="1" xfId="0" applyNumberFormat="1" applyFont="1" applyFill="1" applyBorder="1"/>
    <xf numFmtId="0" fontId="15" fillId="3" borderId="0" xfId="0" applyFont="1" applyFill="1"/>
    <xf numFmtId="2" fontId="6" fillId="11" borderId="1" xfId="0" applyNumberFormat="1" applyFont="1" applyFill="1" applyBorder="1"/>
    <xf numFmtId="0" fontId="11" fillId="7" borderId="1" xfId="1" applyFont="1" applyFill="1" applyBorder="1"/>
    <xf numFmtId="0" fontId="11" fillId="8" borderId="1" xfId="1" applyFont="1" applyFill="1" applyBorder="1"/>
    <xf numFmtId="2" fontId="4" fillId="0" borderId="1" xfId="0" applyNumberFormat="1" applyFont="1" applyBorder="1"/>
    <xf numFmtId="0" fontId="4" fillId="0" borderId="0" xfId="0" applyFont="1"/>
    <xf numFmtId="0" fontId="17" fillId="2" borderId="7" xfId="0" applyFont="1" applyFill="1" applyBorder="1" applyAlignment="1">
      <alignment horizontal="left"/>
    </xf>
    <xf numFmtId="2" fontId="17" fillId="2" borderId="5" xfId="0" applyNumberFormat="1" applyFont="1" applyFill="1" applyBorder="1"/>
    <xf numFmtId="49" fontId="11" fillId="0" borderId="1" xfId="1" applyNumberFormat="1" applyFont="1" applyBorder="1"/>
    <xf numFmtId="49" fontId="8" fillId="6" borderId="9" xfId="1" applyNumberFormat="1" applyFont="1" applyFill="1" applyBorder="1"/>
    <xf numFmtId="49" fontId="8" fillId="6" borderId="8" xfId="1" applyNumberFormat="1" applyFont="1" applyFill="1" applyBorder="1"/>
    <xf numFmtId="0" fontId="8" fillId="6" borderId="1" xfId="1" applyFont="1" applyFill="1" applyBorder="1"/>
    <xf numFmtId="2" fontId="8" fillId="6" borderId="1" xfId="1" applyNumberFormat="1" applyFont="1" applyFill="1" applyBorder="1"/>
    <xf numFmtId="2" fontId="9" fillId="5" borderId="1" xfId="0" applyNumberFormat="1" applyFont="1" applyFill="1" applyBorder="1"/>
    <xf numFmtId="0" fontId="11" fillId="13" borderId="1" xfId="0" applyFont="1" applyFill="1" applyBorder="1"/>
    <xf numFmtId="0" fontId="11" fillId="0" borderId="1" xfId="0" applyFont="1" applyBorder="1"/>
    <xf numFmtId="0" fontId="3" fillId="3" borderId="0" xfId="0" applyFont="1" applyFill="1"/>
    <xf numFmtId="49" fontId="12" fillId="9" borderId="8" xfId="1" applyNumberFormat="1" applyFont="1" applyFill="1" applyBorder="1"/>
    <xf numFmtId="0" fontId="16" fillId="0" borderId="1" xfId="0" applyFont="1" applyBorder="1"/>
    <xf numFmtId="49" fontId="12" fillId="9" borderId="9" xfId="1" applyNumberFormat="1" applyFont="1" applyFill="1" applyBorder="1"/>
    <xf numFmtId="0" fontId="18" fillId="10" borderId="2" xfId="1" applyFont="1" applyFill="1" applyBorder="1"/>
    <xf numFmtId="0" fontId="19" fillId="0" borderId="0" xfId="0" applyFont="1" applyAlignment="1">
      <alignment horizontal="left"/>
    </xf>
    <xf numFmtId="0" fontId="19" fillId="11" borderId="1" xfId="0" applyFont="1" applyFill="1" applyBorder="1" applyAlignment="1">
      <alignment horizontal="left"/>
    </xf>
    <xf numFmtId="2" fontId="6" fillId="11" borderId="1" xfId="0" applyNumberFormat="1" applyFont="1" applyFill="1" applyBorder="1" applyAlignment="1">
      <alignment wrapText="1"/>
    </xf>
    <xf numFmtId="2" fontId="6" fillId="15" borderId="1" xfId="0" applyNumberFormat="1" applyFont="1" applyFill="1" applyBorder="1"/>
    <xf numFmtId="0" fontId="19" fillId="16" borderId="1" xfId="0" applyFont="1" applyFill="1" applyBorder="1" applyAlignment="1">
      <alignment horizontal="left"/>
    </xf>
    <xf numFmtId="49" fontId="11" fillId="4" borderId="0" xfId="1" applyNumberFormat="1" applyFont="1" applyFill="1"/>
    <xf numFmtId="0" fontId="23" fillId="0" borderId="1" xfId="1" applyFont="1" applyBorder="1"/>
    <xf numFmtId="0" fontId="23" fillId="0" borderId="8" xfId="1" applyFont="1" applyBorder="1"/>
    <xf numFmtId="0" fontId="23" fillId="0" borderId="1" xfId="1" applyFont="1" applyBorder="1" applyAlignment="1">
      <alignment horizontal="right"/>
    </xf>
    <xf numFmtId="0" fontId="23" fillId="17" borderId="1" xfId="1" applyFont="1" applyFill="1" applyBorder="1" applyAlignment="1">
      <alignment horizontal="right"/>
    </xf>
    <xf numFmtId="0" fontId="23" fillId="17" borderId="1" xfId="1" applyFont="1" applyFill="1" applyBorder="1"/>
    <xf numFmtId="0" fontId="23" fillId="18" borderId="1" xfId="1" applyFont="1" applyFill="1" applyBorder="1" applyAlignment="1">
      <alignment horizontal="right"/>
    </xf>
    <xf numFmtId="0" fontId="25" fillId="17" borderId="1" xfId="1" applyFont="1" applyFill="1" applyBorder="1"/>
    <xf numFmtId="49" fontId="23" fillId="0" borderId="1" xfId="1" applyNumberFormat="1" applyFont="1" applyBorder="1"/>
    <xf numFmtId="49" fontId="24" fillId="17" borderId="1" xfId="1" applyNumberFormat="1" applyFont="1" applyFill="1" applyBorder="1"/>
    <xf numFmtId="3" fontId="23" fillId="0" borderId="1" xfId="1" applyNumberFormat="1" applyFont="1" applyBorder="1" applyAlignment="1">
      <alignment horizontal="right"/>
    </xf>
    <xf numFmtId="49" fontId="23" fillId="0" borderId="9" xfId="1" applyNumberFormat="1" applyFont="1" applyBorder="1"/>
    <xf numFmtId="49" fontId="26" fillId="19" borderId="9" xfId="1" applyNumberFormat="1" applyFont="1" applyFill="1" applyBorder="1"/>
    <xf numFmtId="49" fontId="26" fillId="19" borderId="8" xfId="1" applyNumberFormat="1" applyFont="1" applyFill="1" applyBorder="1"/>
    <xf numFmtId="0" fontId="26" fillId="19" borderId="1" xfId="1" applyFont="1" applyFill="1" applyBorder="1"/>
    <xf numFmtId="49" fontId="27" fillId="20" borderId="9" xfId="1" applyNumberFormat="1" applyFont="1" applyFill="1" applyBorder="1"/>
    <xf numFmtId="49" fontId="27" fillId="20" borderId="8" xfId="1" applyNumberFormat="1" applyFont="1" applyFill="1" applyBorder="1"/>
    <xf numFmtId="0" fontId="28" fillId="20" borderId="1" xfId="1" applyFont="1" applyFill="1" applyBorder="1"/>
    <xf numFmtId="49" fontId="24" fillId="21" borderId="9" xfId="1" applyNumberFormat="1" applyFont="1" applyFill="1" applyBorder="1"/>
    <xf numFmtId="0" fontId="23" fillId="21" borderId="1" xfId="1" applyFont="1" applyFill="1" applyBorder="1"/>
    <xf numFmtId="49" fontId="24" fillId="21" borderId="1" xfId="1" applyNumberFormat="1" applyFont="1" applyFill="1" applyBorder="1"/>
    <xf numFmtId="2" fontId="28" fillId="20" borderId="1" xfId="1" applyNumberFormat="1" applyFont="1" applyFill="1" applyBorder="1"/>
    <xf numFmtId="49" fontId="23" fillId="18" borderId="1" xfId="1" applyNumberFormat="1" applyFont="1" applyFill="1" applyBorder="1"/>
    <xf numFmtId="49" fontId="23" fillId="18" borderId="1" xfId="1" applyNumberFormat="1" applyFont="1" applyFill="1" applyBorder="1" applyAlignment="1">
      <alignment horizontal="right"/>
    </xf>
    <xf numFmtId="49" fontId="23" fillId="18" borderId="8" xfId="1" applyNumberFormat="1" applyFont="1" applyFill="1" applyBorder="1" applyAlignment="1">
      <alignment horizontal="right"/>
    </xf>
    <xf numFmtId="0" fontId="23" fillId="0" borderId="1" xfId="0" applyFont="1" applyBorder="1"/>
    <xf numFmtId="49" fontId="23" fillId="17" borderId="1" xfId="1" applyNumberFormat="1" applyFont="1" applyFill="1" applyBorder="1"/>
    <xf numFmtId="0" fontId="23" fillId="18" borderId="1" xfId="1" applyFont="1" applyFill="1" applyBorder="1"/>
    <xf numFmtId="2" fontId="4" fillId="22" borderId="1" xfId="0" applyNumberFormat="1" applyFont="1" applyFill="1" applyBorder="1"/>
    <xf numFmtId="1" fontId="4" fillId="11" borderId="1" xfId="0" applyNumberFormat="1" applyFont="1" applyFill="1" applyBorder="1"/>
    <xf numFmtId="1" fontId="6" fillId="15" borderId="1" xfId="0" applyNumberFormat="1" applyFont="1" applyFill="1" applyBorder="1"/>
    <xf numFmtId="1" fontId="4" fillId="22" borderId="1" xfId="0" applyNumberFormat="1" applyFont="1" applyFill="1" applyBorder="1"/>
    <xf numFmtId="1" fontId="6" fillId="11" borderId="1" xfId="0" applyNumberFormat="1" applyFont="1" applyFill="1" applyBorder="1"/>
    <xf numFmtId="1" fontId="13" fillId="9" borderId="1" xfId="1" applyNumberFormat="1" applyFont="1" applyFill="1" applyBorder="1"/>
    <xf numFmtId="1" fontId="8" fillId="12" borderId="1" xfId="1" applyNumberFormat="1" applyFont="1" applyFill="1" applyBorder="1"/>
    <xf numFmtId="1" fontId="17" fillId="2" borderId="5" xfId="0" applyNumberFormat="1" applyFont="1" applyFill="1" applyBorder="1"/>
    <xf numFmtId="1" fontId="9" fillId="5" borderId="1" xfId="0" applyNumberFormat="1" applyFont="1" applyFill="1" applyBorder="1"/>
    <xf numFmtId="1" fontId="14" fillId="9" borderId="1" xfId="0" applyNumberFormat="1" applyFont="1" applyFill="1" applyBorder="1"/>
    <xf numFmtId="1" fontId="8" fillId="6" borderId="1" xfId="1" applyNumberFormat="1" applyFont="1" applyFill="1" applyBorder="1"/>
    <xf numFmtId="1" fontId="28" fillId="20" borderId="1" xfId="1" applyNumberFormat="1" applyFont="1" applyFill="1" applyBorder="1"/>
    <xf numFmtId="0" fontId="5" fillId="0" borderId="13" xfId="0" applyFont="1" applyBorder="1"/>
    <xf numFmtId="0" fontId="11" fillId="8" borderId="1" xfId="1" applyFont="1" applyFill="1" applyBorder="1" applyAlignment="1">
      <alignment horizontal="right"/>
    </xf>
    <xf numFmtId="49" fontId="23" fillId="0" borderId="9" xfId="1" applyNumberFormat="1" applyFont="1" applyBorder="1" applyAlignment="1">
      <alignment horizontal="left"/>
    </xf>
    <xf numFmtId="0" fontId="23" fillId="0" borderId="8" xfId="1" applyFont="1" applyBorder="1" applyAlignment="1">
      <alignment horizontal="right"/>
    </xf>
    <xf numFmtId="49" fontId="11" fillId="0" borderId="9" xfId="1" applyNumberFormat="1" applyFont="1" applyBorder="1"/>
    <xf numFmtId="0" fontId="23" fillId="0" borderId="9" xfId="1" applyFont="1" applyBorder="1"/>
    <xf numFmtId="49" fontId="23" fillId="0" borderId="10" xfId="1" applyNumberFormat="1" applyFont="1" applyBorder="1" applyAlignment="1">
      <alignment horizontal="left"/>
    </xf>
    <xf numFmtId="0" fontId="23" fillId="0" borderId="12" xfId="1" applyFont="1" applyBorder="1" applyAlignment="1">
      <alignment horizontal="right"/>
    </xf>
    <xf numFmtId="0" fontId="8" fillId="2" borderId="9" xfId="1" applyFont="1" applyFill="1" applyBorder="1"/>
    <xf numFmtId="0" fontId="6" fillId="0" borderId="14" xfId="0" applyFont="1" applyBorder="1" applyAlignment="1">
      <alignment horizontal="center"/>
    </xf>
    <xf numFmtId="0" fontId="8" fillId="2" borderId="18" xfId="1" applyFont="1" applyFill="1" applyBorder="1"/>
    <xf numFmtId="1" fontId="3" fillId="0" borderId="0" xfId="0" applyNumberFormat="1" applyFont="1"/>
    <xf numFmtId="0" fontId="23" fillId="0" borderId="9" xfId="1" applyFont="1" applyBorder="1" applyAlignment="1">
      <alignment horizontal="right"/>
    </xf>
    <xf numFmtId="0" fontId="8" fillId="12" borderId="10" xfId="1" applyFont="1" applyFill="1" applyBorder="1" applyAlignment="1">
      <alignment horizontal="left"/>
    </xf>
    <xf numFmtId="0" fontId="8" fillId="12" borderId="12" xfId="1" applyFont="1" applyFill="1" applyBorder="1" applyAlignment="1">
      <alignment horizontal="left"/>
    </xf>
    <xf numFmtId="0" fontId="8" fillId="12" borderId="11" xfId="1" applyFont="1" applyFill="1" applyBorder="1" applyAlignment="1">
      <alignment horizontal="left"/>
    </xf>
    <xf numFmtId="0" fontId="18" fillId="10" borderId="2" xfId="1" applyFont="1" applyFill="1" applyBorder="1"/>
    <xf numFmtId="0" fontId="18" fillId="10" borderId="3" xfId="1" applyFont="1" applyFill="1" applyBorder="1"/>
    <xf numFmtId="0" fontId="18" fillId="10" borderId="4" xfId="1" applyFont="1" applyFill="1" applyBorder="1"/>
    <xf numFmtId="0" fontId="8" fillId="14" borderId="10" xfId="1" applyFont="1" applyFill="1" applyBorder="1" applyAlignment="1">
      <alignment horizontal="center"/>
    </xf>
    <xf numFmtId="0" fontId="8" fillId="14" borderId="12" xfId="1" applyFont="1" applyFill="1" applyBorder="1" applyAlignment="1">
      <alignment horizontal="center"/>
    </xf>
    <xf numFmtId="0" fontId="8" fillId="14" borderId="11" xfId="1" applyFont="1" applyFill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7" fillId="2" borderId="7" xfId="0" applyFont="1" applyFill="1" applyBorder="1" applyAlignment="1">
      <alignment horizontal="left"/>
    </xf>
    <xf numFmtId="0" fontId="17" fillId="2" borderId="5" xfId="0" applyFont="1" applyFill="1" applyBorder="1" applyAlignment="1">
      <alignment horizontal="left"/>
    </xf>
  </cellXfs>
  <cellStyles count="2">
    <cellStyle name="Excel Built-in Normal" xfId="1" xr:uid="{00000000-0005-0000-0000-000000000000}"/>
    <cellStyle name="Normálna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0</xdr:row>
      <xdr:rowOff>9525</xdr:rowOff>
    </xdr:from>
    <xdr:to>
      <xdr:col>2</xdr:col>
      <xdr:colOff>0</xdr:colOff>
      <xdr:row>2</xdr:row>
      <xdr:rowOff>142875</xdr:rowOff>
    </xdr:to>
    <xdr:pic>
      <xdr:nvPicPr>
        <xdr:cNvPr id="2" name="Obrázok 1" descr="Lendak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9525"/>
          <a:ext cx="609600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11"/>
  <sheetViews>
    <sheetView tabSelected="1" zoomScale="90" zoomScaleNormal="90" workbookViewId="0">
      <pane ySplit="6" topLeftCell="A187" activePane="bottomLeft" state="frozen"/>
      <selection pane="bottomLeft" activeCell="I145" sqref="I145"/>
    </sheetView>
  </sheetViews>
  <sheetFormatPr defaultColWidth="9.140625" defaultRowHeight="15" x14ac:dyDescent="0.25"/>
  <cols>
    <col min="1" max="1" width="9.140625" style="2"/>
    <col min="2" max="2" width="9.5703125" style="2" customWidth="1"/>
    <col min="3" max="3" width="13" style="2" customWidth="1"/>
    <col min="4" max="4" width="51.85546875" style="2" bestFit="1" customWidth="1"/>
    <col min="5" max="6" width="15.28515625" style="2" bestFit="1" customWidth="1"/>
    <col min="7" max="7" width="17.7109375" style="2" bestFit="1" customWidth="1"/>
    <col min="8" max="8" width="14" style="2" bestFit="1" customWidth="1"/>
    <col min="9" max="9" width="10" style="2" bestFit="1" customWidth="1"/>
    <col min="10" max="11" width="10.7109375" style="2" customWidth="1"/>
    <col min="12" max="16384" width="9.140625" style="2"/>
  </cols>
  <sheetData>
    <row r="1" spans="1:11" ht="25.5" x14ac:dyDescent="0.35">
      <c r="A1" s="1"/>
      <c r="B1" s="121" t="s">
        <v>156</v>
      </c>
      <c r="C1" s="121"/>
      <c r="D1" s="121"/>
      <c r="E1" s="121"/>
      <c r="F1" s="121"/>
      <c r="G1" s="121"/>
      <c r="H1" s="121"/>
      <c r="I1" s="121"/>
      <c r="J1" s="121"/>
      <c r="K1" s="121"/>
    </row>
    <row r="2" spans="1:11" x14ac:dyDescent="0.25">
      <c r="A2" s="3"/>
      <c r="B2" s="122" t="s">
        <v>0</v>
      </c>
      <c r="C2" s="122"/>
      <c r="D2" s="122"/>
      <c r="E2" s="122"/>
      <c r="F2" s="122"/>
      <c r="G2" s="122"/>
      <c r="H2" s="122"/>
      <c r="I2" s="122"/>
      <c r="J2" s="122"/>
      <c r="K2" s="122"/>
    </row>
    <row r="3" spans="1:11" x14ac:dyDescent="0.25">
      <c r="A3" s="4"/>
      <c r="B3" s="4"/>
      <c r="C3" s="4"/>
      <c r="D3" s="5"/>
      <c r="E3" s="4"/>
      <c r="F3" s="4"/>
      <c r="G3" s="4"/>
      <c r="H3" s="4"/>
      <c r="I3" s="4"/>
      <c r="J3" s="4"/>
      <c r="K3" s="4"/>
    </row>
    <row r="4" spans="1:11" ht="6" customHeight="1" x14ac:dyDescent="0.25">
      <c r="A4" s="4"/>
      <c r="B4" s="4"/>
      <c r="C4" s="4"/>
      <c r="D4" s="5"/>
      <c r="E4" s="4"/>
      <c r="F4" s="4"/>
      <c r="G4" s="4"/>
      <c r="H4" s="4"/>
      <c r="I4" s="4"/>
      <c r="J4" s="4"/>
      <c r="K4" s="4"/>
    </row>
    <row r="5" spans="1:11" ht="15.75" thickBot="1" x14ac:dyDescent="0.3">
      <c r="A5" s="6"/>
      <c r="B5" s="6" t="s">
        <v>1</v>
      </c>
      <c r="C5" s="4"/>
      <c r="D5" s="5"/>
      <c r="E5" s="96"/>
      <c r="F5" s="96"/>
      <c r="G5" s="105" t="s">
        <v>93</v>
      </c>
      <c r="H5" s="105" t="s">
        <v>18</v>
      </c>
      <c r="I5" s="118" t="s">
        <v>15</v>
      </c>
      <c r="J5" s="119"/>
      <c r="K5" s="120"/>
    </row>
    <row r="6" spans="1:11" ht="15.75" thickBot="1" x14ac:dyDescent="0.3">
      <c r="A6" s="7" t="s">
        <v>20</v>
      </c>
      <c r="B6" s="7" t="s">
        <v>104</v>
      </c>
      <c r="C6" s="8" t="s">
        <v>22</v>
      </c>
      <c r="D6" s="106" t="s">
        <v>2</v>
      </c>
      <c r="E6" s="9" t="s">
        <v>148</v>
      </c>
      <c r="F6" s="9" t="s">
        <v>157</v>
      </c>
      <c r="G6" s="9">
        <v>2022</v>
      </c>
      <c r="H6" s="9">
        <v>2022</v>
      </c>
      <c r="I6" s="9">
        <v>2023</v>
      </c>
      <c r="J6" s="9">
        <v>2024</v>
      </c>
      <c r="K6" s="10">
        <v>2025</v>
      </c>
    </row>
    <row r="7" spans="1:11" x14ac:dyDescent="0.25">
      <c r="A7" s="115" t="s">
        <v>48</v>
      </c>
      <c r="B7" s="116"/>
      <c r="C7" s="116"/>
      <c r="D7" s="117"/>
      <c r="E7" s="11"/>
      <c r="F7" s="11"/>
      <c r="G7" s="11"/>
      <c r="H7" s="11"/>
      <c r="I7" s="11"/>
      <c r="J7" s="11"/>
      <c r="K7" s="11"/>
    </row>
    <row r="8" spans="1:11" x14ac:dyDescent="0.25">
      <c r="A8" s="12"/>
      <c r="B8" s="12" t="s">
        <v>3</v>
      </c>
      <c r="C8" s="13"/>
      <c r="D8" s="13" t="s">
        <v>74</v>
      </c>
      <c r="E8" s="13"/>
      <c r="F8" s="13"/>
      <c r="G8" s="13"/>
      <c r="H8" s="13"/>
      <c r="I8" s="13"/>
      <c r="J8" s="14"/>
      <c r="K8" s="14"/>
    </row>
    <row r="9" spans="1:11" x14ac:dyDescent="0.25">
      <c r="A9" s="57">
        <v>41</v>
      </c>
      <c r="B9" s="57"/>
      <c r="C9" s="57">
        <v>312007</v>
      </c>
      <c r="D9" s="15" t="s">
        <v>131</v>
      </c>
      <c r="E9" s="17">
        <v>145809.03</v>
      </c>
      <c r="F9" s="17">
        <v>195921</v>
      </c>
      <c r="G9" s="17">
        <v>255051</v>
      </c>
      <c r="H9" s="17">
        <v>255051</v>
      </c>
      <c r="I9" s="85">
        <f>I96</f>
        <v>256603.75</v>
      </c>
      <c r="J9" s="18">
        <f t="shared" ref="J9:K9" si="0">J96</f>
        <v>257104</v>
      </c>
      <c r="K9" s="18">
        <f t="shared" si="0"/>
        <v>257104</v>
      </c>
    </row>
    <row r="10" spans="1:11" x14ac:dyDescent="0.25">
      <c r="A10" s="57">
        <v>41</v>
      </c>
      <c r="B10" s="57"/>
      <c r="C10" s="57">
        <v>312007</v>
      </c>
      <c r="D10" s="15" t="s">
        <v>132</v>
      </c>
      <c r="E10" s="17">
        <v>167088</v>
      </c>
      <c r="F10" s="17">
        <v>145910</v>
      </c>
      <c r="G10" s="17">
        <v>152517</v>
      </c>
      <c r="H10" s="17">
        <v>152517</v>
      </c>
      <c r="I10" s="85">
        <f>I115-I26-I11</f>
        <v>141659.2415</v>
      </c>
      <c r="J10" s="18">
        <f>J115-J113-J26</f>
        <v>147659</v>
      </c>
      <c r="K10" s="18">
        <f>K115-K113-K26</f>
        <v>147659</v>
      </c>
    </row>
    <row r="11" spans="1:11" x14ac:dyDescent="0.25">
      <c r="A11" s="57">
        <v>41</v>
      </c>
      <c r="B11" s="57"/>
      <c r="C11" s="57">
        <v>312007</v>
      </c>
      <c r="D11" s="15" t="s">
        <v>86</v>
      </c>
      <c r="E11" s="17">
        <v>2000</v>
      </c>
      <c r="F11" s="17">
        <v>1600</v>
      </c>
      <c r="G11" s="17">
        <v>1000</v>
      </c>
      <c r="H11" s="17">
        <v>1000</v>
      </c>
      <c r="I11" s="85">
        <v>1000</v>
      </c>
      <c r="J11" s="18">
        <f t="shared" ref="J11:K11" si="1">J113</f>
        <v>1000</v>
      </c>
      <c r="K11" s="18">
        <f t="shared" si="1"/>
        <v>1000</v>
      </c>
    </row>
    <row r="12" spans="1:11" x14ac:dyDescent="0.25">
      <c r="A12" s="57">
        <v>41</v>
      </c>
      <c r="B12" s="57"/>
      <c r="C12" s="57">
        <v>312007</v>
      </c>
      <c r="D12" s="15" t="s">
        <v>90</v>
      </c>
      <c r="E12" s="17">
        <v>110256</v>
      </c>
      <c r="F12" s="17">
        <v>115615</v>
      </c>
      <c r="G12" s="17">
        <v>61704</v>
      </c>
      <c r="H12" s="17">
        <v>61704</v>
      </c>
      <c r="I12" s="85"/>
      <c r="J12" s="18">
        <f>SUM(J117:J126)</f>
        <v>0</v>
      </c>
      <c r="K12" s="18">
        <f>SUM(K117:K126)</f>
        <v>0</v>
      </c>
    </row>
    <row r="13" spans="1:11" x14ac:dyDescent="0.25">
      <c r="A13" s="57">
        <v>41</v>
      </c>
      <c r="B13" s="57"/>
      <c r="C13" s="58">
        <v>322005</v>
      </c>
      <c r="D13" s="57" t="s">
        <v>166</v>
      </c>
      <c r="E13" s="17"/>
      <c r="F13" s="17"/>
      <c r="G13" s="17"/>
      <c r="H13" s="17"/>
      <c r="I13" s="86">
        <v>12000</v>
      </c>
      <c r="J13" s="54"/>
      <c r="K13" s="54"/>
    </row>
    <row r="14" spans="1:11" x14ac:dyDescent="0.25">
      <c r="A14" s="57">
        <v>41</v>
      </c>
      <c r="B14" s="57"/>
      <c r="C14" s="58">
        <v>322005</v>
      </c>
      <c r="D14" s="57" t="s">
        <v>161</v>
      </c>
      <c r="E14" s="17"/>
      <c r="F14" s="17"/>
      <c r="G14" s="17"/>
      <c r="H14" s="17"/>
      <c r="I14" s="86">
        <f>I137</f>
        <v>0</v>
      </c>
      <c r="J14" s="54"/>
      <c r="K14" s="54"/>
    </row>
    <row r="15" spans="1:11" x14ac:dyDescent="0.25">
      <c r="A15" s="57">
        <v>41</v>
      </c>
      <c r="B15" s="57"/>
      <c r="C15" s="58">
        <v>322005</v>
      </c>
      <c r="D15" s="57" t="s">
        <v>163</v>
      </c>
      <c r="E15" s="17"/>
      <c r="F15" s="17"/>
      <c r="G15" s="17"/>
      <c r="H15" s="17"/>
      <c r="I15" s="86">
        <f>I145</f>
        <v>133281.82250000001</v>
      </c>
      <c r="J15" s="54"/>
      <c r="K15" s="54"/>
    </row>
    <row r="16" spans="1:11" x14ac:dyDescent="0.25">
      <c r="A16" s="57">
        <v>41</v>
      </c>
      <c r="B16" s="57"/>
      <c r="C16" s="57">
        <v>312007</v>
      </c>
      <c r="D16" s="57" t="s">
        <v>100</v>
      </c>
      <c r="E16" s="17"/>
      <c r="F16" s="17"/>
      <c r="G16" s="17"/>
      <c r="H16" s="17"/>
      <c r="I16" s="85"/>
      <c r="J16" s="18"/>
      <c r="K16" s="18"/>
    </row>
    <row r="17" spans="1:11" x14ac:dyDescent="0.25">
      <c r="A17" s="57">
        <v>41</v>
      </c>
      <c r="B17" s="57"/>
      <c r="C17" s="58">
        <v>322005</v>
      </c>
      <c r="D17" s="57" t="s">
        <v>144</v>
      </c>
      <c r="E17" s="17"/>
      <c r="F17" s="17">
        <v>35061.360000000001</v>
      </c>
      <c r="G17" s="17">
        <v>2629.62</v>
      </c>
      <c r="H17" s="17">
        <v>2629.62</v>
      </c>
      <c r="I17" s="86"/>
      <c r="J17" s="54"/>
      <c r="K17" s="54"/>
    </row>
    <row r="18" spans="1:11" x14ac:dyDescent="0.25">
      <c r="A18" s="57">
        <v>41</v>
      </c>
      <c r="B18" s="57"/>
      <c r="C18" s="58">
        <v>322005</v>
      </c>
      <c r="D18" s="57" t="s">
        <v>133</v>
      </c>
      <c r="E18" s="17">
        <v>150000</v>
      </c>
      <c r="F18" s="17"/>
      <c r="G18" s="17">
        <v>0</v>
      </c>
      <c r="H18" s="17">
        <v>0</v>
      </c>
      <c r="I18" s="86"/>
      <c r="J18" s="54"/>
      <c r="K18" s="54"/>
    </row>
    <row r="19" spans="1:11" x14ac:dyDescent="0.25">
      <c r="A19" s="57">
        <v>41</v>
      </c>
      <c r="B19" s="57"/>
      <c r="C19" s="58">
        <v>322005</v>
      </c>
      <c r="D19" s="57" t="s">
        <v>150</v>
      </c>
      <c r="E19" s="17"/>
      <c r="F19" s="17"/>
      <c r="G19" s="17">
        <v>0</v>
      </c>
      <c r="H19" s="17">
        <v>0</v>
      </c>
      <c r="I19" s="86"/>
      <c r="J19" s="54"/>
      <c r="K19" s="54"/>
    </row>
    <row r="20" spans="1:11" x14ac:dyDescent="0.25">
      <c r="A20" s="57">
        <v>41</v>
      </c>
      <c r="B20" s="57"/>
      <c r="C20" s="58">
        <v>322005</v>
      </c>
      <c r="D20" s="57" t="s">
        <v>139</v>
      </c>
      <c r="E20" s="17">
        <v>10000</v>
      </c>
      <c r="F20" s="17"/>
      <c r="G20" s="17">
        <v>0</v>
      </c>
      <c r="H20" s="17">
        <v>0</v>
      </c>
      <c r="I20" s="86"/>
      <c r="J20" s="54"/>
      <c r="K20" s="54"/>
    </row>
    <row r="21" spans="1:11" x14ac:dyDescent="0.25">
      <c r="A21" s="57">
        <v>41</v>
      </c>
      <c r="B21" s="57"/>
      <c r="C21" s="58">
        <v>322005</v>
      </c>
      <c r="D21" s="57" t="s">
        <v>143</v>
      </c>
      <c r="E21" s="17"/>
      <c r="F21" s="17">
        <v>29286.22</v>
      </c>
      <c r="G21" s="17">
        <v>0</v>
      </c>
      <c r="H21" s="17">
        <v>0</v>
      </c>
      <c r="I21" s="86"/>
      <c r="J21" s="54"/>
      <c r="K21" s="54"/>
    </row>
    <row r="22" spans="1:11" x14ac:dyDescent="0.25">
      <c r="A22" s="19">
        <v>41</v>
      </c>
      <c r="B22" s="57"/>
      <c r="C22" s="20">
        <v>453</v>
      </c>
      <c r="D22" s="28" t="s">
        <v>94</v>
      </c>
      <c r="E22" s="17">
        <v>32368.33</v>
      </c>
      <c r="F22" s="17">
        <v>25427.390000000003</v>
      </c>
      <c r="G22" s="17">
        <v>25578.84</v>
      </c>
      <c r="H22" s="17">
        <v>25578.84</v>
      </c>
      <c r="I22" s="87">
        <v>0</v>
      </c>
      <c r="J22" s="84">
        <v>0</v>
      </c>
      <c r="K22" s="84">
        <v>0</v>
      </c>
    </row>
    <row r="23" spans="1:11" x14ac:dyDescent="0.25">
      <c r="A23" s="21" t="s">
        <v>44</v>
      </c>
      <c r="B23" s="21"/>
      <c r="C23" s="22"/>
      <c r="D23" s="23" t="s">
        <v>74</v>
      </c>
      <c r="E23" s="24">
        <f t="shared" ref="E23" si="2">SUM(E9:E22)</f>
        <v>617521.36</v>
      </c>
      <c r="F23" s="24">
        <f t="shared" ref="F23:K23" si="3">SUM(F9:F22)</f>
        <v>548820.97</v>
      </c>
      <c r="G23" s="24">
        <f t="shared" si="3"/>
        <v>498480.46</v>
      </c>
      <c r="H23" s="24">
        <f t="shared" si="3"/>
        <v>498480.46</v>
      </c>
      <c r="I23" s="24">
        <f>SUM(I9:I22)</f>
        <v>544544.81400000001</v>
      </c>
      <c r="J23" s="24">
        <f t="shared" si="3"/>
        <v>405763</v>
      </c>
      <c r="K23" s="24">
        <f t="shared" si="3"/>
        <v>405763</v>
      </c>
    </row>
    <row r="24" spans="1:11" x14ac:dyDescent="0.25">
      <c r="A24" s="12"/>
      <c r="B24" s="12" t="s">
        <v>3</v>
      </c>
      <c r="C24" s="13"/>
      <c r="D24" s="13" t="s">
        <v>75</v>
      </c>
      <c r="E24" s="13"/>
      <c r="F24" s="13"/>
      <c r="G24" s="13"/>
      <c r="H24" s="13"/>
      <c r="I24" s="13"/>
      <c r="J24" s="13"/>
      <c r="K24" s="13"/>
    </row>
    <row r="25" spans="1:11" x14ac:dyDescent="0.25">
      <c r="A25" s="57">
        <v>71</v>
      </c>
      <c r="B25" s="57"/>
      <c r="C25" s="59" t="s">
        <v>101</v>
      </c>
      <c r="D25" s="15" t="s">
        <v>77</v>
      </c>
      <c r="E25" s="17">
        <v>684.14</v>
      </c>
      <c r="F25" s="17">
        <v>613.54000000000008</v>
      </c>
      <c r="G25" s="17">
        <v>150</v>
      </c>
      <c r="H25" s="17">
        <v>150</v>
      </c>
      <c r="I25" s="85">
        <v>0</v>
      </c>
      <c r="J25" s="18">
        <v>0</v>
      </c>
      <c r="K25" s="18">
        <v>0</v>
      </c>
    </row>
    <row r="26" spans="1:11" x14ac:dyDescent="0.25">
      <c r="A26" s="57">
        <v>71</v>
      </c>
      <c r="B26" s="57"/>
      <c r="C26" s="59" t="s">
        <v>102</v>
      </c>
      <c r="D26" s="15" t="s">
        <v>76</v>
      </c>
      <c r="E26" s="25">
        <v>29386.7</v>
      </c>
      <c r="F26" s="25">
        <v>47646.30000000001</v>
      </c>
      <c r="G26" s="25">
        <v>36000</v>
      </c>
      <c r="H26" s="25">
        <v>36000</v>
      </c>
      <c r="I26" s="85">
        <v>46000</v>
      </c>
      <c r="J26" s="18">
        <v>41550</v>
      </c>
      <c r="K26" s="18">
        <v>44450</v>
      </c>
    </row>
    <row r="27" spans="1:11" x14ac:dyDescent="0.25">
      <c r="A27" s="21" t="s">
        <v>44</v>
      </c>
      <c r="B27" s="21"/>
      <c r="C27" s="22"/>
      <c r="D27" s="23" t="s">
        <v>75</v>
      </c>
      <c r="E27" s="24">
        <f>SUM(E24:E26)</f>
        <v>30070.84</v>
      </c>
      <c r="F27" s="24">
        <f>SUM(F24:F26)</f>
        <v>48259.840000000011</v>
      </c>
      <c r="G27" s="24">
        <f>SUM(G24:G26)</f>
        <v>36150</v>
      </c>
      <c r="H27" s="24">
        <f>SUM(H24:H26)</f>
        <v>36150</v>
      </c>
      <c r="I27" s="26">
        <f>SUM(I25:I26)</f>
        <v>46000</v>
      </c>
      <c r="J27" s="26">
        <f t="shared" ref="J27:K27" si="4">SUM(J25:J26)</f>
        <v>41550</v>
      </c>
      <c r="K27" s="26">
        <f t="shared" si="4"/>
        <v>44450</v>
      </c>
    </row>
    <row r="28" spans="1:11" x14ac:dyDescent="0.25">
      <c r="A28" s="109" t="s">
        <v>54</v>
      </c>
      <c r="B28" s="110"/>
      <c r="C28" s="110"/>
      <c r="D28" s="111"/>
      <c r="E28" s="27">
        <f>E27+E23</f>
        <v>647592.19999999995</v>
      </c>
      <c r="F28" s="27">
        <f>F27+F23</f>
        <v>597080.80999999994</v>
      </c>
      <c r="G28" s="27">
        <f>G27+G23</f>
        <v>534630.46</v>
      </c>
      <c r="H28" s="27">
        <f>H27+H23</f>
        <v>534630.46</v>
      </c>
      <c r="I28" s="27">
        <f t="shared" ref="I28:K28" si="5">I27+I23</f>
        <v>590544.81400000001</v>
      </c>
      <c r="J28" s="27">
        <f>J27+J23</f>
        <v>447313</v>
      </c>
      <c r="K28" s="27">
        <f t="shared" si="5"/>
        <v>450213</v>
      </c>
    </row>
    <row r="29" spans="1:11" x14ac:dyDescent="0.25">
      <c r="A29" s="115" t="s">
        <v>57</v>
      </c>
      <c r="B29" s="116"/>
      <c r="C29" s="116"/>
      <c r="D29" s="117"/>
      <c r="E29" s="11"/>
      <c r="F29" s="11"/>
      <c r="G29" s="11"/>
      <c r="H29" s="11"/>
      <c r="I29" s="11"/>
      <c r="J29" s="11"/>
      <c r="K29" s="11"/>
    </row>
    <row r="30" spans="1:11" x14ac:dyDescent="0.25">
      <c r="A30" s="12"/>
      <c r="B30" s="12" t="s">
        <v>3</v>
      </c>
      <c r="C30" s="13"/>
      <c r="D30" s="13" t="s">
        <v>78</v>
      </c>
      <c r="E30" s="13"/>
      <c r="F30" s="13"/>
      <c r="G30" s="13"/>
      <c r="H30" s="13"/>
      <c r="I30" s="13"/>
      <c r="J30" s="13"/>
      <c r="K30" s="13"/>
    </row>
    <row r="31" spans="1:11" x14ac:dyDescent="0.25">
      <c r="A31" s="59" t="s">
        <v>103</v>
      </c>
      <c r="B31" s="57"/>
      <c r="C31" s="57">
        <v>322005</v>
      </c>
      <c r="D31" s="15" t="s">
        <v>79</v>
      </c>
      <c r="E31" s="17">
        <v>132403.22</v>
      </c>
      <c r="F31" s="17">
        <v>124202.42</v>
      </c>
      <c r="G31" s="17">
        <v>134155</v>
      </c>
      <c r="H31" s="17">
        <v>134155</v>
      </c>
      <c r="I31" s="86">
        <f>SUM(I190:I196)</f>
        <v>17143</v>
      </c>
      <c r="J31" s="54">
        <f t="shared" ref="J31:K31" si="6">J203</f>
        <v>0</v>
      </c>
      <c r="K31" s="54">
        <f t="shared" si="6"/>
        <v>0</v>
      </c>
    </row>
    <row r="32" spans="1:11" x14ac:dyDescent="0.25">
      <c r="A32" s="59">
        <v>41</v>
      </c>
      <c r="B32" s="57"/>
      <c r="C32" s="57">
        <v>322005</v>
      </c>
      <c r="D32" s="15" t="s">
        <v>147</v>
      </c>
      <c r="E32" s="17"/>
      <c r="F32" s="17"/>
      <c r="G32" s="17">
        <v>10000</v>
      </c>
      <c r="H32" s="17">
        <v>10000</v>
      </c>
      <c r="I32" s="86"/>
      <c r="J32" s="54"/>
      <c r="K32" s="54"/>
    </row>
    <row r="33" spans="1:11" x14ac:dyDescent="0.25">
      <c r="A33" s="57">
        <v>41</v>
      </c>
      <c r="B33" s="57"/>
      <c r="C33" s="58">
        <v>322005</v>
      </c>
      <c r="D33" s="57" t="s">
        <v>150</v>
      </c>
      <c r="E33" s="17"/>
      <c r="F33" s="17"/>
      <c r="G33" s="17">
        <v>30000</v>
      </c>
      <c r="H33" s="17">
        <v>30000</v>
      </c>
      <c r="I33" s="86"/>
      <c r="J33" s="54"/>
      <c r="K33" s="54"/>
    </row>
    <row r="34" spans="1:11" x14ac:dyDescent="0.25">
      <c r="A34" s="59">
        <v>41</v>
      </c>
      <c r="B34" s="57"/>
      <c r="C34" s="58">
        <v>322005</v>
      </c>
      <c r="D34" s="57" t="s">
        <v>159</v>
      </c>
      <c r="E34" s="17"/>
      <c r="F34" s="17"/>
      <c r="G34" s="17">
        <v>66000</v>
      </c>
      <c r="H34" s="17">
        <v>66000</v>
      </c>
      <c r="I34" s="88"/>
      <c r="J34" s="31"/>
      <c r="K34" s="31"/>
    </row>
    <row r="35" spans="1:11" x14ac:dyDescent="0.25">
      <c r="A35" s="108">
        <v>41</v>
      </c>
      <c r="B35" s="57"/>
      <c r="C35" s="58">
        <v>312007</v>
      </c>
      <c r="D35" s="57" t="s">
        <v>164</v>
      </c>
      <c r="E35" s="17"/>
      <c r="F35" s="17"/>
      <c r="G35" s="17"/>
      <c r="H35" s="17"/>
      <c r="I35" s="88">
        <v>30000</v>
      </c>
      <c r="J35" s="31"/>
      <c r="K35" s="31"/>
    </row>
    <row r="36" spans="1:11" x14ac:dyDescent="0.25">
      <c r="A36" s="101">
        <v>41</v>
      </c>
      <c r="B36" s="57"/>
      <c r="C36" s="58">
        <v>453</v>
      </c>
      <c r="D36" s="28" t="s">
        <v>94</v>
      </c>
      <c r="E36" s="17"/>
      <c r="F36" s="17">
        <v>629.15</v>
      </c>
      <c r="G36" s="17">
        <v>0</v>
      </c>
      <c r="H36" s="17">
        <v>0</v>
      </c>
      <c r="I36" s="88"/>
      <c r="J36" s="31"/>
      <c r="K36" s="31"/>
    </row>
    <row r="37" spans="1:11" x14ac:dyDescent="0.25">
      <c r="A37" s="21" t="s">
        <v>44</v>
      </c>
      <c r="B37" s="21"/>
      <c r="C37" s="22"/>
      <c r="D37" s="23" t="s">
        <v>74</v>
      </c>
      <c r="E37" s="24">
        <f>SUM(E31:E34)</f>
        <v>132403.22</v>
      </c>
      <c r="F37" s="24">
        <f>SUM(F31:F36)</f>
        <v>124831.56999999999</v>
      </c>
      <c r="G37" s="24">
        <f>SUM(G31:G36)</f>
        <v>240155</v>
      </c>
      <c r="H37" s="24">
        <f>SUM(H31:H36)</f>
        <v>240155</v>
      </c>
      <c r="I37" s="24">
        <f>SUM(I31:I36)</f>
        <v>47143</v>
      </c>
      <c r="J37" s="24">
        <f>SUM(J31:J34)</f>
        <v>0</v>
      </c>
      <c r="K37" s="24">
        <f>SUM(K31:K34)</f>
        <v>0</v>
      </c>
    </row>
    <row r="38" spans="1:11" x14ac:dyDescent="0.25">
      <c r="A38" s="12"/>
      <c r="B38" s="12" t="s">
        <v>3</v>
      </c>
      <c r="C38" s="13"/>
      <c r="D38" s="13" t="s">
        <v>75</v>
      </c>
      <c r="E38" s="13"/>
      <c r="F38" s="13"/>
      <c r="G38" s="13"/>
      <c r="H38" s="13"/>
      <c r="I38" s="13"/>
      <c r="J38" s="13"/>
      <c r="K38" s="13"/>
    </row>
    <row r="39" spans="1:11" s="30" customFormat="1" ht="12.75" x14ac:dyDescent="0.2">
      <c r="A39" s="60" t="s">
        <v>105</v>
      </c>
      <c r="B39" s="61"/>
      <c r="C39" s="62">
        <v>453</v>
      </c>
      <c r="D39" s="28" t="s">
        <v>94</v>
      </c>
      <c r="E39" s="29">
        <v>18269.34</v>
      </c>
      <c r="F39" s="29">
        <v>24889.01</v>
      </c>
      <c r="G39" s="29">
        <v>42612.990000000005</v>
      </c>
      <c r="H39" s="29">
        <v>42612.990000000005</v>
      </c>
      <c r="I39" s="87">
        <v>13656</v>
      </c>
      <c r="J39" s="84"/>
      <c r="K39" s="84"/>
    </row>
    <row r="40" spans="1:11" s="30" customFormat="1" ht="12.75" x14ac:dyDescent="0.2">
      <c r="A40" s="61">
        <v>71</v>
      </c>
      <c r="B40" s="61"/>
      <c r="C40" s="62">
        <v>223001</v>
      </c>
      <c r="D40" s="28" t="s">
        <v>68</v>
      </c>
      <c r="E40" s="29">
        <v>7328.77</v>
      </c>
      <c r="F40" s="29">
        <v>4911.2199999999993</v>
      </c>
      <c r="G40" s="29">
        <v>4000</v>
      </c>
      <c r="H40" s="29">
        <v>4000</v>
      </c>
      <c r="I40" s="29">
        <v>4000</v>
      </c>
      <c r="J40" s="18">
        <v>4000</v>
      </c>
      <c r="K40" s="18">
        <v>4000</v>
      </c>
    </row>
    <row r="41" spans="1:11" x14ac:dyDescent="0.25">
      <c r="A41" s="61">
        <v>71</v>
      </c>
      <c r="B41" s="63"/>
      <c r="C41" s="62">
        <v>223001</v>
      </c>
      <c r="D41" s="16" t="s">
        <v>91</v>
      </c>
      <c r="E41" s="29">
        <v>1069.95</v>
      </c>
      <c r="F41" s="29">
        <v>13863.91</v>
      </c>
      <c r="G41" s="29">
        <v>12220</v>
      </c>
      <c r="H41" s="29">
        <v>12220</v>
      </c>
      <c r="I41" s="29">
        <v>1000</v>
      </c>
      <c r="J41" s="18">
        <v>1000</v>
      </c>
      <c r="K41" s="18">
        <v>1000</v>
      </c>
    </row>
    <row r="42" spans="1:11" s="4" customFormat="1" x14ac:dyDescent="0.25">
      <c r="A42" s="61">
        <v>71</v>
      </c>
      <c r="B42" s="61"/>
      <c r="C42" s="62">
        <v>223001</v>
      </c>
      <c r="D42" s="33" t="s">
        <v>58</v>
      </c>
      <c r="E42" s="17">
        <v>1918</v>
      </c>
      <c r="F42" s="17">
        <v>2672</v>
      </c>
      <c r="G42" s="17">
        <v>1800</v>
      </c>
      <c r="H42" s="17">
        <v>1800</v>
      </c>
      <c r="I42" s="17">
        <v>1800</v>
      </c>
      <c r="J42" s="31">
        <v>1800</v>
      </c>
      <c r="K42" s="31">
        <v>1800</v>
      </c>
    </row>
    <row r="43" spans="1:11" s="4" customFormat="1" x14ac:dyDescent="0.25">
      <c r="A43" s="61">
        <v>71</v>
      </c>
      <c r="B43" s="61"/>
      <c r="C43" s="62">
        <v>223001</v>
      </c>
      <c r="D43" s="33" t="s">
        <v>80</v>
      </c>
      <c r="E43" s="17">
        <v>60677.59</v>
      </c>
      <c r="F43" s="17">
        <v>56712.29</v>
      </c>
      <c r="G43" s="17">
        <v>54360</v>
      </c>
      <c r="H43" s="17">
        <v>54360</v>
      </c>
      <c r="I43" s="17">
        <v>54360</v>
      </c>
      <c r="J43" s="31">
        <v>65003.25</v>
      </c>
      <c r="K43" s="31">
        <v>67544.75</v>
      </c>
    </row>
    <row r="44" spans="1:11" s="4" customFormat="1" x14ac:dyDescent="0.25">
      <c r="A44" s="61">
        <v>71</v>
      </c>
      <c r="B44" s="61"/>
      <c r="C44" s="62">
        <v>223001</v>
      </c>
      <c r="D44" s="33" t="s">
        <v>81</v>
      </c>
      <c r="E44" s="17">
        <v>4800</v>
      </c>
      <c r="F44" s="17">
        <v>4800</v>
      </c>
      <c r="G44" s="17">
        <v>3600</v>
      </c>
      <c r="H44" s="17">
        <v>3600</v>
      </c>
      <c r="I44" s="17">
        <v>3600</v>
      </c>
      <c r="J44" s="31">
        <v>3600</v>
      </c>
      <c r="K44" s="31">
        <v>3600</v>
      </c>
    </row>
    <row r="45" spans="1:11" s="4" customFormat="1" x14ac:dyDescent="0.25">
      <c r="A45" s="61">
        <v>71</v>
      </c>
      <c r="B45" s="61"/>
      <c r="C45" s="62">
        <v>223001</v>
      </c>
      <c r="D45" s="33" t="s">
        <v>82</v>
      </c>
      <c r="E45" s="17">
        <v>0</v>
      </c>
      <c r="F45" s="17">
        <v>120</v>
      </c>
      <c r="G45" s="17">
        <v>240</v>
      </c>
      <c r="H45" s="17">
        <v>240</v>
      </c>
      <c r="I45" s="17">
        <v>240</v>
      </c>
      <c r="J45" s="31">
        <v>240</v>
      </c>
      <c r="K45" s="31">
        <v>240</v>
      </c>
    </row>
    <row r="46" spans="1:11" s="4" customFormat="1" x14ac:dyDescent="0.25">
      <c r="A46" s="61">
        <v>71</v>
      </c>
      <c r="B46" s="61"/>
      <c r="C46" s="62">
        <v>223001</v>
      </c>
      <c r="D46" s="33" t="s">
        <v>83</v>
      </c>
      <c r="E46" s="17">
        <v>120</v>
      </c>
      <c r="F46" s="17">
        <v>0</v>
      </c>
      <c r="G46" s="17">
        <v>60</v>
      </c>
      <c r="H46" s="17">
        <v>60</v>
      </c>
      <c r="I46" s="17">
        <v>60</v>
      </c>
      <c r="J46" s="31">
        <v>60</v>
      </c>
      <c r="K46" s="31">
        <v>60</v>
      </c>
    </row>
    <row r="47" spans="1:11" s="35" customFormat="1" ht="12.75" x14ac:dyDescent="0.2">
      <c r="A47" s="61">
        <v>71</v>
      </c>
      <c r="B47" s="57"/>
      <c r="C47" s="62">
        <v>223001</v>
      </c>
      <c r="D47" s="15" t="s">
        <v>84</v>
      </c>
      <c r="E47" s="34">
        <v>92319.26</v>
      </c>
      <c r="F47" s="34">
        <v>114368.59000000001</v>
      </c>
      <c r="G47" s="34">
        <v>110000</v>
      </c>
      <c r="H47" s="34">
        <v>110000</v>
      </c>
      <c r="I47" s="34">
        <v>117840</v>
      </c>
      <c r="J47" s="53">
        <v>138000</v>
      </c>
      <c r="K47" s="53">
        <v>143200</v>
      </c>
    </row>
    <row r="48" spans="1:11" x14ac:dyDescent="0.25">
      <c r="A48" s="61">
        <v>71</v>
      </c>
      <c r="B48" s="57"/>
      <c r="C48" s="59">
        <v>292</v>
      </c>
      <c r="D48" s="15" t="s">
        <v>85</v>
      </c>
      <c r="E48" s="17">
        <v>3549.4</v>
      </c>
      <c r="F48" s="17">
        <v>1721.47</v>
      </c>
      <c r="G48" s="17">
        <v>3000</v>
      </c>
      <c r="H48" s="17">
        <v>3000</v>
      </c>
      <c r="I48" s="17">
        <v>2500</v>
      </c>
      <c r="J48" s="85">
        <v>2500</v>
      </c>
      <c r="K48" s="85">
        <v>2500</v>
      </c>
    </row>
    <row r="49" spans="1:13" x14ac:dyDescent="0.25">
      <c r="A49" s="21" t="s">
        <v>44</v>
      </c>
      <c r="B49" s="21"/>
      <c r="C49" s="22"/>
      <c r="D49" s="23" t="s">
        <v>75</v>
      </c>
      <c r="E49" s="24">
        <f>SUM(E39:E48)</f>
        <v>190052.30999999997</v>
      </c>
      <c r="F49" s="24">
        <f>SUM(F39:F48)</f>
        <v>224058.49000000002</v>
      </c>
      <c r="G49" s="24">
        <f>SUM(G39:G48)</f>
        <v>231892.99</v>
      </c>
      <c r="H49" s="24">
        <f>SUM(H39:H48)</f>
        <v>231892.99</v>
      </c>
      <c r="I49" s="89">
        <f>SUM(I39:I48)</f>
        <v>199056</v>
      </c>
      <c r="J49" s="24">
        <f>SUM(J40:J48)</f>
        <v>216203.25</v>
      </c>
      <c r="K49" s="24">
        <f t="shared" ref="K49" si="7">SUM(K40:K48)</f>
        <v>223944.75</v>
      </c>
    </row>
    <row r="50" spans="1:13" ht="15.75" thickBot="1" x14ac:dyDescent="0.3">
      <c r="A50" s="109" t="s">
        <v>71</v>
      </c>
      <c r="B50" s="110"/>
      <c r="C50" s="110"/>
      <c r="D50" s="111"/>
      <c r="E50" s="27">
        <f t="shared" ref="E50" si="8">SUM(E49,E37)</f>
        <v>322455.52999999997</v>
      </c>
      <c r="F50" s="27">
        <f t="shared" ref="F50" si="9">SUM(F49,F37)</f>
        <v>348890.06</v>
      </c>
      <c r="G50" s="27">
        <f t="shared" ref="G50:K50" si="10">SUM(G49,G37)</f>
        <v>472047.99</v>
      </c>
      <c r="H50" s="27">
        <f t="shared" si="10"/>
        <v>472047.99</v>
      </c>
      <c r="I50" s="90">
        <f t="shared" si="10"/>
        <v>246199</v>
      </c>
      <c r="J50" s="27">
        <f t="shared" si="10"/>
        <v>216203.25</v>
      </c>
      <c r="K50" s="27">
        <f t="shared" si="10"/>
        <v>223944.75</v>
      </c>
      <c r="M50" s="107"/>
    </row>
    <row r="51" spans="1:13" ht="16.5" thickBot="1" x14ac:dyDescent="0.3">
      <c r="A51" s="36"/>
      <c r="B51" s="123" t="s">
        <v>4</v>
      </c>
      <c r="C51" s="124"/>
      <c r="D51" s="124"/>
      <c r="E51" s="37">
        <f t="shared" ref="E51" si="11">E50+E28</f>
        <v>970047.73</v>
      </c>
      <c r="F51" s="37">
        <f t="shared" ref="F51:K51" si="12">F50+F28</f>
        <v>945970.86999999988</v>
      </c>
      <c r="G51" s="37">
        <f t="shared" si="12"/>
        <v>1006678.45</v>
      </c>
      <c r="H51" s="37">
        <f t="shared" si="12"/>
        <v>1006678.45</v>
      </c>
      <c r="I51" s="91">
        <f>I50+I28</f>
        <v>836743.81400000001</v>
      </c>
      <c r="J51" s="37">
        <f t="shared" si="12"/>
        <v>663516.25</v>
      </c>
      <c r="K51" s="37">
        <f t="shared" si="12"/>
        <v>674157.75</v>
      </c>
    </row>
    <row r="52" spans="1:13" x14ac:dyDescent="0.25">
      <c r="A52" s="35"/>
      <c r="B52" s="35"/>
      <c r="C52" s="35"/>
      <c r="D52" s="35"/>
      <c r="E52" s="35"/>
      <c r="F52" s="35"/>
      <c r="G52" s="35"/>
      <c r="H52" s="35"/>
      <c r="I52" s="35"/>
      <c r="J52" s="35"/>
      <c r="K52" s="35"/>
    </row>
    <row r="53" spans="1:13" ht="8.25" customHeight="1" x14ac:dyDescent="0.25">
      <c r="A53" s="35"/>
      <c r="B53" s="35"/>
      <c r="C53" s="35"/>
      <c r="D53" s="35"/>
      <c r="E53" s="35"/>
      <c r="F53" s="35"/>
      <c r="G53" s="35"/>
      <c r="H53" s="35"/>
      <c r="I53" s="35"/>
      <c r="J53" s="35"/>
      <c r="K53" s="35"/>
    </row>
    <row r="54" spans="1:13" ht="15.75" thickBot="1" x14ac:dyDescent="0.3">
      <c r="A54" s="6"/>
      <c r="B54" s="6" t="s">
        <v>5</v>
      </c>
      <c r="C54" s="4"/>
      <c r="D54" s="5"/>
      <c r="E54" s="105"/>
      <c r="F54" s="105"/>
      <c r="G54" s="105"/>
      <c r="H54" s="105" t="s">
        <v>18</v>
      </c>
      <c r="I54" s="118" t="s">
        <v>15</v>
      </c>
      <c r="J54" s="119"/>
      <c r="K54" s="120"/>
    </row>
    <row r="55" spans="1:13" ht="15.75" thickBot="1" x14ac:dyDescent="0.3">
      <c r="A55" s="7" t="s">
        <v>20</v>
      </c>
      <c r="B55" s="7" t="s">
        <v>104</v>
      </c>
      <c r="C55" s="8" t="s">
        <v>22</v>
      </c>
      <c r="D55" s="104" t="s">
        <v>2</v>
      </c>
      <c r="E55" s="9" t="s">
        <v>148</v>
      </c>
      <c r="F55" s="9" t="s">
        <v>157</v>
      </c>
      <c r="G55" s="9">
        <v>2022</v>
      </c>
      <c r="H55" s="9">
        <v>2022</v>
      </c>
      <c r="I55" s="9">
        <v>2023</v>
      </c>
      <c r="J55" s="9">
        <v>2024</v>
      </c>
      <c r="K55" s="10">
        <v>2025</v>
      </c>
    </row>
    <row r="56" spans="1:13" x14ac:dyDescent="0.25">
      <c r="A56" s="115" t="s">
        <v>48</v>
      </c>
      <c r="B56" s="116"/>
      <c r="C56" s="116"/>
      <c r="D56" s="117"/>
      <c r="E56" s="11"/>
      <c r="F56" s="11"/>
      <c r="G56" s="11"/>
      <c r="H56" s="11"/>
      <c r="I56" s="11"/>
      <c r="J56" s="11"/>
      <c r="K56" s="11"/>
    </row>
    <row r="57" spans="1:13" x14ac:dyDescent="0.25">
      <c r="A57" s="64" t="s">
        <v>21</v>
      </c>
      <c r="B57" s="64" t="s">
        <v>106</v>
      </c>
      <c r="C57" s="59" t="s">
        <v>107</v>
      </c>
      <c r="D57" s="15" t="s">
        <v>23</v>
      </c>
      <c r="E57" s="17">
        <v>59877.07</v>
      </c>
      <c r="F57" s="17">
        <v>71492.150000000009</v>
      </c>
      <c r="G57" s="17">
        <v>90990</v>
      </c>
      <c r="H57" s="17">
        <v>90990</v>
      </c>
      <c r="I57" s="88">
        <v>97500</v>
      </c>
      <c r="J57" s="31">
        <v>100000</v>
      </c>
      <c r="K57" s="31">
        <v>110000</v>
      </c>
    </row>
    <row r="58" spans="1:13" x14ac:dyDescent="0.25">
      <c r="A58" s="64" t="s">
        <v>21</v>
      </c>
      <c r="B58" s="64" t="s">
        <v>106</v>
      </c>
      <c r="C58" s="57">
        <v>620</v>
      </c>
      <c r="D58" s="15" t="s">
        <v>25</v>
      </c>
      <c r="E58" s="17">
        <v>21839.7</v>
      </c>
      <c r="F58" s="17">
        <v>26025.91</v>
      </c>
      <c r="G58" s="17">
        <v>33534</v>
      </c>
      <c r="H58" s="17">
        <v>33534</v>
      </c>
      <c r="I58" s="88">
        <f>(0.3495*I57)+(0.02*I57)</f>
        <v>36026.25</v>
      </c>
      <c r="J58" s="31">
        <f t="shared" ref="J58:K58" si="13">(0.3495*J57)+(0.02*J57)-(2000*0.3495)</f>
        <v>36251</v>
      </c>
      <c r="K58" s="31">
        <f t="shared" si="13"/>
        <v>39946</v>
      </c>
    </row>
    <row r="59" spans="1:13" x14ac:dyDescent="0.25">
      <c r="A59" s="64" t="s">
        <v>21</v>
      </c>
      <c r="B59" s="64" t="s">
        <v>106</v>
      </c>
      <c r="C59" s="57">
        <v>640</v>
      </c>
      <c r="D59" s="15" t="s">
        <v>97</v>
      </c>
      <c r="E59" s="17">
        <v>3092.0200000000004</v>
      </c>
      <c r="F59" s="17">
        <v>496.94000000000005</v>
      </c>
      <c r="G59" s="17">
        <v>800</v>
      </c>
      <c r="H59" s="17">
        <v>800</v>
      </c>
      <c r="I59" s="88">
        <v>800</v>
      </c>
      <c r="J59" s="31">
        <v>600</v>
      </c>
      <c r="K59" s="31">
        <v>600</v>
      </c>
    </row>
    <row r="60" spans="1:13" x14ac:dyDescent="0.25">
      <c r="A60" s="64" t="s">
        <v>21</v>
      </c>
      <c r="B60" s="64" t="s">
        <v>106</v>
      </c>
      <c r="C60" s="59" t="s">
        <v>108</v>
      </c>
      <c r="D60" s="15" t="s">
        <v>10</v>
      </c>
      <c r="E60" s="17">
        <v>2563.9399999999996</v>
      </c>
      <c r="F60" s="17">
        <v>3440</v>
      </c>
      <c r="G60" s="17">
        <v>3000</v>
      </c>
      <c r="H60" s="17">
        <v>3000</v>
      </c>
      <c r="I60" s="88">
        <v>3000</v>
      </c>
      <c r="J60" s="31">
        <v>3000</v>
      </c>
      <c r="K60" s="31">
        <v>3000</v>
      </c>
    </row>
    <row r="61" spans="1:13" x14ac:dyDescent="0.25">
      <c r="A61" s="64" t="s">
        <v>21</v>
      </c>
      <c r="B61" s="64" t="s">
        <v>106</v>
      </c>
      <c r="C61" s="59" t="s">
        <v>109</v>
      </c>
      <c r="D61" s="15" t="s">
        <v>28</v>
      </c>
      <c r="E61" s="17">
        <v>100.01</v>
      </c>
      <c r="F61" s="17">
        <v>183.81</v>
      </c>
      <c r="G61" s="17">
        <v>125</v>
      </c>
      <c r="H61" s="17">
        <v>125</v>
      </c>
      <c r="I61" s="88">
        <v>75</v>
      </c>
      <c r="J61" s="31">
        <v>75</v>
      </c>
      <c r="K61" s="31">
        <v>75</v>
      </c>
    </row>
    <row r="62" spans="1:13" x14ac:dyDescent="0.25">
      <c r="A62" s="64" t="s">
        <v>21</v>
      </c>
      <c r="B62" s="64" t="s">
        <v>106</v>
      </c>
      <c r="C62" s="59" t="s">
        <v>110</v>
      </c>
      <c r="D62" s="15" t="s">
        <v>26</v>
      </c>
      <c r="E62" s="17">
        <v>696.17000000000007</v>
      </c>
      <c r="F62" s="17">
        <v>1219.0999999999999</v>
      </c>
      <c r="G62" s="17">
        <v>1200</v>
      </c>
      <c r="H62" s="17">
        <v>1200</v>
      </c>
      <c r="I62" s="88">
        <v>1450</v>
      </c>
      <c r="J62" s="31">
        <v>750</v>
      </c>
      <c r="K62" s="31">
        <v>750</v>
      </c>
    </row>
    <row r="63" spans="1:13" x14ac:dyDescent="0.25">
      <c r="A63" s="64" t="s">
        <v>21</v>
      </c>
      <c r="B63" s="64" t="s">
        <v>106</v>
      </c>
      <c r="C63" s="59" t="s">
        <v>111</v>
      </c>
      <c r="D63" s="15" t="s">
        <v>88</v>
      </c>
      <c r="E63" s="17">
        <v>3719.6200000000003</v>
      </c>
      <c r="F63" s="17">
        <v>3365.6399999999994</v>
      </c>
      <c r="G63" s="17">
        <v>3000</v>
      </c>
      <c r="H63" s="17">
        <v>3000</v>
      </c>
      <c r="I63" s="88">
        <v>4000</v>
      </c>
      <c r="J63" s="31">
        <v>4000</v>
      </c>
      <c r="K63" s="31">
        <v>4000</v>
      </c>
    </row>
    <row r="64" spans="1:13" x14ac:dyDescent="0.25">
      <c r="A64" s="64" t="s">
        <v>21</v>
      </c>
      <c r="B64" s="64" t="s">
        <v>106</v>
      </c>
      <c r="C64" s="57">
        <v>637014</v>
      </c>
      <c r="D64" s="15" t="s">
        <v>12</v>
      </c>
      <c r="E64" s="17">
        <v>2824.0199999999995</v>
      </c>
      <c r="F64" s="17">
        <v>3551.0200000000018</v>
      </c>
      <c r="G64" s="17">
        <v>4500</v>
      </c>
      <c r="H64" s="17">
        <v>4500</v>
      </c>
      <c r="I64" s="88">
        <v>5280</v>
      </c>
      <c r="J64" s="31">
        <v>5500</v>
      </c>
      <c r="K64" s="31">
        <v>6000</v>
      </c>
    </row>
    <row r="65" spans="1:12" x14ac:dyDescent="0.25">
      <c r="A65" s="64" t="s">
        <v>21</v>
      </c>
      <c r="B65" s="64" t="s">
        <v>106</v>
      </c>
      <c r="C65" s="57">
        <v>637016</v>
      </c>
      <c r="D65" s="15" t="s">
        <v>27</v>
      </c>
      <c r="E65" s="17">
        <v>575.35</v>
      </c>
      <c r="F65" s="17">
        <v>684</v>
      </c>
      <c r="G65" s="17">
        <v>952</v>
      </c>
      <c r="H65" s="17">
        <v>952</v>
      </c>
      <c r="I65" s="88">
        <f>0.011*I57</f>
        <v>1072.5</v>
      </c>
      <c r="J65" s="31">
        <f>0.011*J57</f>
        <v>1100</v>
      </c>
      <c r="K65" s="31">
        <f>0.011*K57</f>
        <v>1210</v>
      </c>
    </row>
    <row r="66" spans="1:12" x14ac:dyDescent="0.25">
      <c r="A66" s="64" t="s">
        <v>21</v>
      </c>
      <c r="B66" s="64" t="s">
        <v>106</v>
      </c>
      <c r="C66" s="57" t="s">
        <v>112</v>
      </c>
      <c r="D66" s="15" t="s">
        <v>96</v>
      </c>
      <c r="E66" s="17">
        <v>1646.06</v>
      </c>
      <c r="F66" s="17">
        <v>3439.11</v>
      </c>
      <c r="G66" s="17">
        <v>3000</v>
      </c>
      <c r="H66" s="17">
        <v>3000</v>
      </c>
      <c r="I66" s="88">
        <v>4000</v>
      </c>
      <c r="J66" s="31">
        <v>4000</v>
      </c>
      <c r="K66" s="31">
        <v>4000</v>
      </c>
    </row>
    <row r="67" spans="1:12" x14ac:dyDescent="0.25">
      <c r="A67" s="64" t="s">
        <v>21</v>
      </c>
      <c r="B67" s="64" t="s">
        <v>106</v>
      </c>
      <c r="C67" s="57">
        <v>630</v>
      </c>
      <c r="D67" s="15" t="s">
        <v>29</v>
      </c>
      <c r="E67" s="17">
        <v>1762.5899999999997</v>
      </c>
      <c r="F67" s="17">
        <v>6002.1299999999992</v>
      </c>
      <c r="G67" s="17">
        <v>4100</v>
      </c>
      <c r="H67" s="17">
        <v>4100</v>
      </c>
      <c r="I67" s="88">
        <v>4100</v>
      </c>
      <c r="J67" s="31">
        <v>3100</v>
      </c>
      <c r="K67" s="31">
        <v>3100</v>
      </c>
    </row>
    <row r="68" spans="1:12" x14ac:dyDescent="0.25">
      <c r="A68" s="39"/>
      <c r="B68" s="39"/>
      <c r="C68" s="40"/>
      <c r="D68" s="41" t="s">
        <v>6</v>
      </c>
      <c r="E68" s="43"/>
      <c r="F68" s="43"/>
      <c r="G68" s="43"/>
      <c r="H68" s="43"/>
      <c r="I68" s="92"/>
      <c r="J68" s="43"/>
      <c r="K68" s="43"/>
    </row>
    <row r="69" spans="1:12" x14ac:dyDescent="0.25">
      <c r="A69" s="64" t="s">
        <v>21</v>
      </c>
      <c r="B69" s="64" t="s">
        <v>113</v>
      </c>
      <c r="C69" s="57">
        <v>630</v>
      </c>
      <c r="D69" s="44" t="s">
        <v>145</v>
      </c>
      <c r="E69" s="17">
        <v>279.82</v>
      </c>
      <c r="F69" s="17">
        <v>9631.18</v>
      </c>
      <c r="G69" s="17">
        <v>0</v>
      </c>
      <c r="H69" s="17">
        <v>0</v>
      </c>
      <c r="I69" s="88">
        <v>0</v>
      </c>
      <c r="J69" s="31">
        <v>0</v>
      </c>
      <c r="K69" s="31">
        <v>0</v>
      </c>
    </row>
    <row r="70" spans="1:12" x14ac:dyDescent="0.25">
      <c r="A70" s="64" t="s">
        <v>21</v>
      </c>
      <c r="B70" s="64" t="s">
        <v>113</v>
      </c>
      <c r="C70" s="57">
        <v>630</v>
      </c>
      <c r="D70" s="45" t="s">
        <v>30</v>
      </c>
      <c r="E70" s="17">
        <v>0</v>
      </c>
      <c r="F70" s="17">
        <v>0</v>
      </c>
      <c r="G70" s="17">
        <v>100</v>
      </c>
      <c r="H70" s="17">
        <v>100</v>
      </c>
      <c r="I70" s="88">
        <v>100</v>
      </c>
      <c r="J70" s="31">
        <v>200</v>
      </c>
      <c r="K70" s="31">
        <v>200</v>
      </c>
    </row>
    <row r="71" spans="1:12" x14ac:dyDescent="0.25">
      <c r="A71" s="64" t="s">
        <v>21</v>
      </c>
      <c r="B71" s="64" t="s">
        <v>113</v>
      </c>
      <c r="C71" s="57">
        <v>630</v>
      </c>
      <c r="D71" s="45" t="s">
        <v>34</v>
      </c>
      <c r="E71" s="17">
        <v>0</v>
      </c>
      <c r="F71" s="17">
        <v>0</v>
      </c>
      <c r="G71" s="17">
        <v>0</v>
      </c>
      <c r="H71" s="17">
        <v>0</v>
      </c>
      <c r="I71" s="88">
        <v>5000</v>
      </c>
      <c r="J71" s="31">
        <v>0</v>
      </c>
      <c r="K71" s="31">
        <v>0</v>
      </c>
    </row>
    <row r="72" spans="1:12" x14ac:dyDescent="0.25">
      <c r="A72" s="21" t="s">
        <v>44</v>
      </c>
      <c r="B72" s="21"/>
      <c r="C72" s="22"/>
      <c r="D72" s="23" t="s">
        <v>24</v>
      </c>
      <c r="E72" s="24">
        <f>SUM(E69:E71)</f>
        <v>279.82</v>
      </c>
      <c r="F72" s="24">
        <f>SUM(F69:F71)</f>
        <v>9631.18</v>
      </c>
      <c r="G72" s="24">
        <f>SUM(G69:G71)</f>
        <v>100</v>
      </c>
      <c r="H72" s="24">
        <f t="shared" ref="H72:K72" si="14">SUM(H69:H71)</f>
        <v>100</v>
      </c>
      <c r="I72" s="89">
        <f t="shared" si="14"/>
        <v>5100</v>
      </c>
      <c r="J72" s="24">
        <f t="shared" si="14"/>
        <v>200</v>
      </c>
      <c r="K72" s="24">
        <f t="shared" si="14"/>
        <v>200</v>
      </c>
    </row>
    <row r="73" spans="1:12" x14ac:dyDescent="0.25">
      <c r="A73" s="39"/>
      <c r="B73" s="39"/>
      <c r="C73" s="40"/>
      <c r="D73" s="41" t="s">
        <v>7</v>
      </c>
      <c r="E73" s="43"/>
      <c r="F73" s="43"/>
      <c r="G73" s="43"/>
      <c r="H73" s="43"/>
      <c r="I73" s="92"/>
      <c r="J73" s="43"/>
      <c r="K73" s="43"/>
    </row>
    <row r="74" spans="1:12" s="46" customFormat="1" x14ac:dyDescent="0.25">
      <c r="A74" s="64" t="s">
        <v>21</v>
      </c>
      <c r="B74" s="64" t="s">
        <v>114</v>
      </c>
      <c r="C74" s="57">
        <v>630</v>
      </c>
      <c r="D74" s="15" t="s">
        <v>31</v>
      </c>
      <c r="E74" s="17">
        <v>0</v>
      </c>
      <c r="F74" s="17">
        <v>0</v>
      </c>
      <c r="G74" s="17">
        <v>0</v>
      </c>
      <c r="H74" s="17">
        <v>0</v>
      </c>
      <c r="I74" s="88">
        <v>0</v>
      </c>
      <c r="J74" s="31">
        <v>0</v>
      </c>
      <c r="K74" s="31">
        <v>0</v>
      </c>
      <c r="L74" s="2"/>
    </row>
    <row r="75" spans="1:12" x14ac:dyDescent="0.25">
      <c r="A75" s="64" t="s">
        <v>21</v>
      </c>
      <c r="B75" s="64" t="s">
        <v>114</v>
      </c>
      <c r="C75" s="57">
        <v>630</v>
      </c>
      <c r="D75" s="15" t="s">
        <v>32</v>
      </c>
      <c r="E75" s="17"/>
      <c r="F75" s="17"/>
      <c r="G75" s="17">
        <v>0</v>
      </c>
      <c r="H75" s="17">
        <v>0</v>
      </c>
      <c r="I75" s="88">
        <v>0</v>
      </c>
      <c r="J75" s="31">
        <v>0</v>
      </c>
      <c r="K75" s="31">
        <v>0</v>
      </c>
    </row>
    <row r="76" spans="1:12" x14ac:dyDescent="0.25">
      <c r="A76" s="64" t="s">
        <v>21</v>
      </c>
      <c r="B76" s="64" t="s">
        <v>114</v>
      </c>
      <c r="C76" s="57">
        <v>630</v>
      </c>
      <c r="D76" s="15" t="s">
        <v>158</v>
      </c>
      <c r="E76" s="17">
        <v>0</v>
      </c>
      <c r="F76" s="17">
        <v>905.54</v>
      </c>
      <c r="G76" s="17">
        <v>1650</v>
      </c>
      <c r="H76" s="17">
        <v>1650</v>
      </c>
      <c r="I76" s="88">
        <v>10000</v>
      </c>
      <c r="J76" s="31">
        <v>6000</v>
      </c>
      <c r="K76" s="31">
        <v>6000</v>
      </c>
    </row>
    <row r="77" spans="1:12" x14ac:dyDescent="0.25">
      <c r="A77" s="64" t="s">
        <v>21</v>
      </c>
      <c r="B77" s="64" t="s">
        <v>114</v>
      </c>
      <c r="C77" s="57">
        <v>630</v>
      </c>
      <c r="D77" s="15" t="s">
        <v>33</v>
      </c>
      <c r="E77" s="17"/>
      <c r="F77" s="17"/>
      <c r="G77" s="17">
        <v>0</v>
      </c>
      <c r="H77" s="17">
        <v>0</v>
      </c>
      <c r="I77" s="88">
        <v>0</v>
      </c>
      <c r="J77" s="31">
        <v>0</v>
      </c>
      <c r="K77" s="31">
        <v>0</v>
      </c>
    </row>
    <row r="78" spans="1:12" x14ac:dyDescent="0.25">
      <c r="A78" s="21" t="s">
        <v>44</v>
      </c>
      <c r="B78" s="21"/>
      <c r="C78" s="47"/>
      <c r="D78" s="23" t="s">
        <v>7</v>
      </c>
      <c r="E78" s="24">
        <f>SUM(E74:E77)</f>
        <v>0</v>
      </c>
      <c r="F78" s="24">
        <f>SUM(F74:F77)</f>
        <v>905.54</v>
      </c>
      <c r="G78" s="24">
        <f>SUM(G74:G77)</f>
        <v>1650</v>
      </c>
      <c r="H78" s="24">
        <f>SUM(H74:H77)</f>
        <v>1650</v>
      </c>
      <c r="I78" s="93">
        <f>SUM(I74:I77)</f>
        <v>10000</v>
      </c>
      <c r="J78" s="26">
        <f>SUM(J74:J75)</f>
        <v>0</v>
      </c>
      <c r="K78" s="26">
        <f>SUM(K74:K75)</f>
        <v>0</v>
      </c>
    </row>
    <row r="79" spans="1:12" x14ac:dyDescent="0.25">
      <c r="A79" s="39"/>
      <c r="B79" s="39"/>
      <c r="C79" s="40"/>
      <c r="D79" s="41" t="s">
        <v>9</v>
      </c>
      <c r="E79" s="43"/>
      <c r="F79" s="43"/>
      <c r="G79" s="43"/>
      <c r="H79" s="43"/>
      <c r="I79" s="92"/>
      <c r="J79" s="43"/>
      <c r="K79" s="43"/>
    </row>
    <row r="80" spans="1:12" s="46" customFormat="1" x14ac:dyDescent="0.25">
      <c r="A80" s="64" t="s">
        <v>21</v>
      </c>
      <c r="B80" s="65" t="s">
        <v>106</v>
      </c>
      <c r="C80" s="57">
        <v>630</v>
      </c>
      <c r="D80" s="48" t="s">
        <v>35</v>
      </c>
      <c r="E80" s="17">
        <v>18950.05</v>
      </c>
      <c r="F80" s="17">
        <v>37201.47</v>
      </c>
      <c r="G80" s="17">
        <v>38000</v>
      </c>
      <c r="H80" s="17">
        <v>38000</v>
      </c>
      <c r="I80" s="88">
        <v>41300</v>
      </c>
      <c r="J80" s="31">
        <v>44000</v>
      </c>
      <c r="K80" s="31">
        <v>46000</v>
      </c>
      <c r="L80" s="2"/>
    </row>
    <row r="81" spans="1:12" s="46" customFormat="1" x14ac:dyDescent="0.25">
      <c r="A81" s="64" t="s">
        <v>21</v>
      </c>
      <c r="B81" s="65" t="s">
        <v>106</v>
      </c>
      <c r="C81" s="57">
        <v>630</v>
      </c>
      <c r="D81" s="48" t="s">
        <v>98</v>
      </c>
      <c r="E81" s="17">
        <v>2995.0600000000004</v>
      </c>
      <c r="F81" s="17">
        <v>11425.859999999999</v>
      </c>
      <c r="G81" s="17">
        <v>40000</v>
      </c>
      <c r="H81" s="17">
        <v>40000</v>
      </c>
      <c r="I81" s="88"/>
      <c r="J81" s="31"/>
      <c r="K81" s="31"/>
      <c r="L81" s="2"/>
    </row>
    <row r="82" spans="1:12" s="35" customFormat="1" x14ac:dyDescent="0.25">
      <c r="A82" s="64" t="s">
        <v>21</v>
      </c>
      <c r="B82" s="65" t="s">
        <v>106</v>
      </c>
      <c r="C82" s="57">
        <v>630</v>
      </c>
      <c r="D82" s="48" t="s">
        <v>36</v>
      </c>
      <c r="E82" s="17">
        <v>2318.77</v>
      </c>
      <c r="F82" s="17">
        <v>9034.9799999999977</v>
      </c>
      <c r="G82" s="34">
        <v>11000</v>
      </c>
      <c r="H82" s="34">
        <v>11000</v>
      </c>
      <c r="I82" s="85">
        <v>11000</v>
      </c>
      <c r="J82" s="18">
        <v>11000</v>
      </c>
      <c r="K82" s="18">
        <v>7000</v>
      </c>
      <c r="L82" s="2"/>
    </row>
    <row r="83" spans="1:12" s="35" customFormat="1" x14ac:dyDescent="0.25">
      <c r="A83" s="64" t="s">
        <v>21</v>
      </c>
      <c r="B83" s="65" t="s">
        <v>106</v>
      </c>
      <c r="C83" s="57">
        <v>630</v>
      </c>
      <c r="D83" s="48" t="s">
        <v>37</v>
      </c>
      <c r="E83" s="34">
        <v>125.12</v>
      </c>
      <c r="F83" s="34">
        <v>91.83</v>
      </c>
      <c r="G83" s="34">
        <v>200</v>
      </c>
      <c r="H83" s="34">
        <v>200</v>
      </c>
      <c r="I83" s="85">
        <v>200</v>
      </c>
      <c r="J83" s="18">
        <v>200</v>
      </c>
      <c r="K83" s="18">
        <v>200</v>
      </c>
      <c r="L83" s="2"/>
    </row>
    <row r="84" spans="1:12" x14ac:dyDescent="0.25">
      <c r="A84" s="21" t="s">
        <v>44</v>
      </c>
      <c r="B84" s="21"/>
      <c r="C84" s="47"/>
      <c r="D84" s="23" t="s">
        <v>9</v>
      </c>
      <c r="E84" s="24">
        <f t="shared" ref="E84:K84" si="15">SUM(E80:E83)</f>
        <v>24389</v>
      </c>
      <c r="F84" s="24">
        <f t="shared" si="15"/>
        <v>57754.14</v>
      </c>
      <c r="G84" s="24">
        <f t="shared" si="15"/>
        <v>89200</v>
      </c>
      <c r="H84" s="24">
        <f t="shared" si="15"/>
        <v>89200</v>
      </c>
      <c r="I84" s="89">
        <f t="shared" si="15"/>
        <v>52500</v>
      </c>
      <c r="J84" s="24">
        <f t="shared" si="15"/>
        <v>55200</v>
      </c>
      <c r="K84" s="24">
        <f t="shared" si="15"/>
        <v>53200</v>
      </c>
    </row>
    <row r="85" spans="1:12" x14ac:dyDescent="0.25">
      <c r="A85" s="39"/>
      <c r="B85" s="39"/>
      <c r="C85" s="40"/>
      <c r="D85" s="41" t="s">
        <v>11</v>
      </c>
      <c r="E85" s="43"/>
      <c r="F85" s="43"/>
      <c r="G85" s="43"/>
      <c r="H85" s="43"/>
      <c r="I85" s="92"/>
      <c r="J85" s="43"/>
      <c r="K85" s="43"/>
    </row>
    <row r="86" spans="1:12" s="46" customFormat="1" x14ac:dyDescent="0.25">
      <c r="A86" s="64" t="s">
        <v>21</v>
      </c>
      <c r="B86" s="65" t="s">
        <v>115</v>
      </c>
      <c r="C86" s="57">
        <v>717</v>
      </c>
      <c r="D86" s="15" t="s">
        <v>38</v>
      </c>
      <c r="E86" s="17"/>
      <c r="F86" s="17">
        <v>27549.390000000003</v>
      </c>
      <c r="G86" s="17">
        <v>0</v>
      </c>
      <c r="H86" s="17">
        <v>0</v>
      </c>
      <c r="I86" s="86">
        <v>10000</v>
      </c>
      <c r="J86" s="54">
        <v>20628</v>
      </c>
      <c r="K86" s="54">
        <v>7323</v>
      </c>
      <c r="L86" s="2"/>
    </row>
    <row r="87" spans="1:12" s="46" customFormat="1" x14ac:dyDescent="0.25">
      <c r="A87" s="64" t="s">
        <v>21</v>
      </c>
      <c r="B87" s="64" t="s">
        <v>115</v>
      </c>
      <c r="C87" s="57">
        <v>630</v>
      </c>
      <c r="D87" s="15" t="s">
        <v>39</v>
      </c>
      <c r="E87" s="17">
        <v>3871.19</v>
      </c>
      <c r="F87" s="17">
        <v>3243</v>
      </c>
      <c r="G87" s="17">
        <v>5600</v>
      </c>
      <c r="H87" s="17">
        <v>5600</v>
      </c>
      <c r="I87" s="88">
        <v>6500</v>
      </c>
      <c r="J87" s="31">
        <v>6000</v>
      </c>
      <c r="K87" s="31">
        <v>6000</v>
      </c>
      <c r="L87" s="2"/>
    </row>
    <row r="88" spans="1:12" s="46" customFormat="1" x14ac:dyDescent="0.25">
      <c r="A88" s="64" t="s">
        <v>21</v>
      </c>
      <c r="B88" s="65" t="s">
        <v>116</v>
      </c>
      <c r="C88" s="57">
        <v>717</v>
      </c>
      <c r="D88" s="15" t="s">
        <v>40</v>
      </c>
      <c r="E88" s="17"/>
      <c r="F88" s="17">
        <v>0</v>
      </c>
      <c r="G88" s="17">
        <v>0</v>
      </c>
      <c r="H88" s="17">
        <v>0</v>
      </c>
      <c r="I88" s="86">
        <v>0</v>
      </c>
      <c r="J88" s="54">
        <v>0</v>
      </c>
      <c r="K88" s="54">
        <v>0</v>
      </c>
      <c r="L88" s="2"/>
    </row>
    <row r="89" spans="1:12" s="46" customFormat="1" x14ac:dyDescent="0.25">
      <c r="A89" s="64" t="s">
        <v>21</v>
      </c>
      <c r="B89" s="64" t="s">
        <v>116</v>
      </c>
      <c r="C89" s="57">
        <v>630</v>
      </c>
      <c r="D89" s="15" t="s">
        <v>41</v>
      </c>
      <c r="E89" s="17">
        <v>2527.7699999999995</v>
      </c>
      <c r="F89" s="17">
        <v>572.13</v>
      </c>
      <c r="G89" s="17">
        <v>650</v>
      </c>
      <c r="H89" s="17">
        <v>650</v>
      </c>
      <c r="I89" s="88">
        <v>500</v>
      </c>
      <c r="J89" s="31">
        <v>500</v>
      </c>
      <c r="K89" s="31">
        <v>500</v>
      </c>
      <c r="L89" s="2"/>
    </row>
    <row r="90" spans="1:12" s="46" customFormat="1" x14ac:dyDescent="0.25">
      <c r="A90" s="64" t="s">
        <v>21</v>
      </c>
      <c r="B90" s="65" t="s">
        <v>117</v>
      </c>
      <c r="C90" s="57">
        <v>630</v>
      </c>
      <c r="D90" s="15" t="s">
        <v>42</v>
      </c>
      <c r="E90" s="17">
        <v>2144.85</v>
      </c>
      <c r="F90" s="17">
        <v>934.05</v>
      </c>
      <c r="G90" s="17">
        <v>1000</v>
      </c>
      <c r="H90" s="17">
        <v>1000</v>
      </c>
      <c r="I90" s="88">
        <v>1500</v>
      </c>
      <c r="J90" s="31">
        <v>1000</v>
      </c>
      <c r="K90" s="31">
        <v>1000</v>
      </c>
      <c r="L90" s="2"/>
    </row>
    <row r="91" spans="1:12" x14ac:dyDescent="0.25">
      <c r="A91" s="21" t="s">
        <v>44</v>
      </c>
      <c r="B91" s="21"/>
      <c r="C91" s="47"/>
      <c r="D91" s="23" t="s">
        <v>11</v>
      </c>
      <c r="E91" s="24">
        <f t="shared" ref="E91" si="16">SUM(E86:E90)</f>
        <v>8543.81</v>
      </c>
      <c r="F91" s="24">
        <f t="shared" ref="F91:K91" si="17">SUM(F86:F90)</f>
        <v>32298.570000000003</v>
      </c>
      <c r="G91" s="24">
        <f t="shared" si="17"/>
        <v>7250</v>
      </c>
      <c r="H91" s="24">
        <f t="shared" si="17"/>
        <v>7250</v>
      </c>
      <c r="I91" s="89">
        <f>SUM(I86:I90)</f>
        <v>18500</v>
      </c>
      <c r="J91" s="24">
        <f t="shared" si="17"/>
        <v>28128</v>
      </c>
      <c r="K91" s="24">
        <f t="shared" si="17"/>
        <v>14823</v>
      </c>
    </row>
    <row r="92" spans="1:12" x14ac:dyDescent="0.25">
      <c r="A92" s="39"/>
      <c r="B92" s="39"/>
      <c r="C92" s="40"/>
      <c r="D92" s="41" t="s">
        <v>13</v>
      </c>
      <c r="E92" s="43"/>
      <c r="F92" s="43"/>
      <c r="G92" s="43"/>
      <c r="H92" s="43"/>
      <c r="I92" s="92"/>
      <c r="J92" s="43"/>
      <c r="K92" s="43"/>
    </row>
    <row r="93" spans="1:12" s="46" customFormat="1" x14ac:dyDescent="0.25">
      <c r="A93" s="64" t="s">
        <v>21</v>
      </c>
      <c r="B93" s="65" t="s">
        <v>117</v>
      </c>
      <c r="C93" s="57">
        <v>630</v>
      </c>
      <c r="D93" s="15" t="s">
        <v>43</v>
      </c>
      <c r="E93" s="17">
        <v>0</v>
      </c>
      <c r="F93" s="17">
        <v>118.46</v>
      </c>
      <c r="G93" s="17">
        <v>200</v>
      </c>
      <c r="H93" s="17">
        <v>200</v>
      </c>
      <c r="I93" s="88">
        <v>200</v>
      </c>
      <c r="J93" s="31">
        <v>200</v>
      </c>
      <c r="K93" s="31">
        <v>200</v>
      </c>
      <c r="L93" s="2"/>
    </row>
    <row r="94" spans="1:12" s="46" customFormat="1" x14ac:dyDescent="0.25">
      <c r="A94" s="64" t="s">
        <v>21</v>
      </c>
      <c r="B94" s="64" t="s">
        <v>106</v>
      </c>
      <c r="C94" s="57">
        <v>630</v>
      </c>
      <c r="D94" s="15" t="s">
        <v>137</v>
      </c>
      <c r="E94" s="17">
        <v>499.33</v>
      </c>
      <c r="F94" s="17">
        <v>621.06999999999607</v>
      </c>
      <c r="G94" s="17">
        <v>11600</v>
      </c>
      <c r="H94" s="17">
        <v>11600</v>
      </c>
      <c r="I94" s="88">
        <v>13000</v>
      </c>
      <c r="J94" s="31">
        <v>15000</v>
      </c>
      <c r="K94" s="31">
        <v>16000</v>
      </c>
      <c r="L94" s="2"/>
    </row>
    <row r="95" spans="1:12" x14ac:dyDescent="0.25">
      <c r="A95" s="49"/>
      <c r="B95" s="21"/>
      <c r="C95" s="47"/>
      <c r="D95" s="23" t="s">
        <v>13</v>
      </c>
      <c r="E95" s="24">
        <f t="shared" ref="E95:K95" si="18">SUM(E93:E94)</f>
        <v>499.33</v>
      </c>
      <c r="F95" s="24">
        <f t="shared" si="18"/>
        <v>739.52999999999611</v>
      </c>
      <c r="G95" s="24">
        <f t="shared" si="18"/>
        <v>11800</v>
      </c>
      <c r="H95" s="24">
        <f t="shared" si="18"/>
        <v>11800</v>
      </c>
      <c r="I95" s="89">
        <f t="shared" si="18"/>
        <v>13200</v>
      </c>
      <c r="J95" s="24">
        <f t="shared" si="18"/>
        <v>15200</v>
      </c>
      <c r="K95" s="24">
        <f t="shared" si="18"/>
        <v>16200</v>
      </c>
    </row>
    <row r="96" spans="1:12" x14ac:dyDescent="0.25">
      <c r="A96" s="39"/>
      <c r="B96" s="39" t="s">
        <v>70</v>
      </c>
      <c r="C96" s="40"/>
      <c r="D96" s="41"/>
      <c r="E96" s="42">
        <f t="shared" ref="E96:K96" si="19">SUM(E95,E91,E84,E78,E72,E57:E67)</f>
        <v>132408.51</v>
      </c>
      <c r="F96" s="42">
        <f t="shared" si="19"/>
        <v>221228.77</v>
      </c>
      <c r="G96" s="42">
        <f t="shared" si="19"/>
        <v>255201</v>
      </c>
      <c r="H96" s="42">
        <f t="shared" si="19"/>
        <v>255201</v>
      </c>
      <c r="I96" s="94">
        <f t="shared" si="19"/>
        <v>256603.75</v>
      </c>
      <c r="J96" s="42">
        <f t="shared" si="19"/>
        <v>257104</v>
      </c>
      <c r="K96" s="42">
        <f t="shared" si="19"/>
        <v>257104</v>
      </c>
    </row>
    <row r="97" spans="1:11" x14ac:dyDescent="0.25">
      <c r="A97" s="39"/>
      <c r="B97" s="39"/>
      <c r="C97" s="40"/>
      <c r="D97" s="41" t="s">
        <v>8</v>
      </c>
      <c r="E97" s="43"/>
      <c r="F97" s="43"/>
      <c r="G97" s="43"/>
      <c r="H97" s="43"/>
      <c r="I97" s="43"/>
      <c r="J97" s="43"/>
      <c r="K97" s="43"/>
    </row>
    <row r="98" spans="1:11" x14ac:dyDescent="0.25">
      <c r="A98" s="64" t="s">
        <v>105</v>
      </c>
      <c r="B98" s="64" t="s">
        <v>113</v>
      </c>
      <c r="C98" s="59" t="s">
        <v>107</v>
      </c>
      <c r="D98" s="15" t="s">
        <v>23</v>
      </c>
      <c r="E98" s="17">
        <v>68829.430000000008</v>
      </c>
      <c r="F98" s="17">
        <v>61350.71</v>
      </c>
      <c r="G98" s="17">
        <v>63550</v>
      </c>
      <c r="H98" s="17">
        <v>63550</v>
      </c>
      <c r="I98" s="88">
        <v>58203</v>
      </c>
      <c r="J98" s="88">
        <v>59000</v>
      </c>
      <c r="K98" s="88">
        <v>59000</v>
      </c>
    </row>
    <row r="99" spans="1:11" x14ac:dyDescent="0.25">
      <c r="A99" s="64" t="s">
        <v>105</v>
      </c>
      <c r="B99" s="64" t="s">
        <v>113</v>
      </c>
      <c r="C99" s="57">
        <v>620</v>
      </c>
      <c r="D99" s="15" t="s">
        <v>25</v>
      </c>
      <c r="E99" s="17">
        <v>24946.05</v>
      </c>
      <c r="F99" s="17">
        <v>22358.16</v>
      </c>
      <c r="G99" s="17">
        <v>23447</v>
      </c>
      <c r="H99" s="17">
        <v>23447</v>
      </c>
      <c r="I99" s="88">
        <f>(I98*0.3495)+(0.02*I98)</f>
        <v>21506.0085</v>
      </c>
      <c r="J99" s="88">
        <f t="shared" ref="J99" si="20">(J98*0.3495)+(0.02*J98)</f>
        <v>21800.5</v>
      </c>
      <c r="K99" s="88">
        <f t="shared" ref="K99" si="21">(K98*0.3495)+(0.02*K98)</f>
        <v>21800.5</v>
      </c>
    </row>
    <row r="100" spans="1:11" x14ac:dyDescent="0.25">
      <c r="A100" s="64" t="s">
        <v>105</v>
      </c>
      <c r="B100" s="64" t="s">
        <v>113</v>
      </c>
      <c r="C100" s="57">
        <v>640</v>
      </c>
      <c r="D100" s="15" t="s">
        <v>95</v>
      </c>
      <c r="E100" s="17">
        <v>411.94</v>
      </c>
      <c r="F100" s="17">
        <v>397.78000000000003</v>
      </c>
      <c r="G100" s="17">
        <v>500</v>
      </c>
      <c r="H100" s="17">
        <v>500</v>
      </c>
      <c r="I100" s="88">
        <v>400</v>
      </c>
      <c r="J100" s="88">
        <v>500</v>
      </c>
      <c r="K100" s="88">
        <v>500</v>
      </c>
    </row>
    <row r="101" spans="1:11" x14ac:dyDescent="0.25">
      <c r="A101" s="64" t="s">
        <v>21</v>
      </c>
      <c r="B101" s="64" t="s">
        <v>113</v>
      </c>
      <c r="C101" s="59" t="s">
        <v>108</v>
      </c>
      <c r="D101" s="15" t="s">
        <v>10</v>
      </c>
      <c r="E101" s="17">
        <v>0</v>
      </c>
      <c r="F101" s="17">
        <v>0</v>
      </c>
      <c r="G101" s="17">
        <v>0</v>
      </c>
      <c r="H101" s="17">
        <v>0</v>
      </c>
      <c r="I101" s="88"/>
      <c r="J101" s="31">
        <v>0</v>
      </c>
      <c r="K101" s="31">
        <v>0</v>
      </c>
    </row>
    <row r="102" spans="1:11" x14ac:dyDescent="0.25">
      <c r="A102" s="64" t="s">
        <v>21</v>
      </c>
      <c r="B102" s="64" t="s">
        <v>113</v>
      </c>
      <c r="C102" s="59" t="s">
        <v>109</v>
      </c>
      <c r="D102" s="15" t="s">
        <v>28</v>
      </c>
      <c r="E102" s="17">
        <v>0</v>
      </c>
      <c r="F102" s="17">
        <v>0</v>
      </c>
      <c r="G102" s="17">
        <v>0</v>
      </c>
      <c r="H102" s="17">
        <v>0</v>
      </c>
      <c r="I102" s="88"/>
      <c r="J102" s="31">
        <v>75</v>
      </c>
      <c r="K102" s="31">
        <v>75</v>
      </c>
    </row>
    <row r="103" spans="1:11" x14ac:dyDescent="0.25">
      <c r="A103" s="64" t="s">
        <v>21</v>
      </c>
      <c r="B103" s="64" t="s">
        <v>113</v>
      </c>
      <c r="C103" s="59" t="s">
        <v>110</v>
      </c>
      <c r="D103" s="15" t="s">
        <v>26</v>
      </c>
      <c r="E103" s="17">
        <v>828.69</v>
      </c>
      <c r="F103" s="17">
        <v>1075.7800000000002</v>
      </c>
      <c r="G103" s="17">
        <v>1000</v>
      </c>
      <c r="H103" s="17">
        <v>1000</v>
      </c>
      <c r="I103" s="88">
        <v>830</v>
      </c>
      <c r="J103" s="31">
        <v>875</v>
      </c>
      <c r="K103" s="31">
        <v>875</v>
      </c>
    </row>
    <row r="104" spans="1:11" x14ac:dyDescent="0.25">
      <c r="A104" s="64" t="s">
        <v>21</v>
      </c>
      <c r="B104" s="64" t="s">
        <v>113</v>
      </c>
      <c r="C104" s="66" t="s">
        <v>118</v>
      </c>
      <c r="D104" s="15" t="s">
        <v>87</v>
      </c>
      <c r="E104" s="17">
        <v>2690.04</v>
      </c>
      <c r="F104" s="17">
        <v>2981.56</v>
      </c>
      <c r="G104" s="17">
        <v>3000</v>
      </c>
      <c r="H104" s="17">
        <v>3000</v>
      </c>
      <c r="I104" s="88">
        <v>3000</v>
      </c>
      <c r="J104" s="31">
        <v>2500</v>
      </c>
      <c r="K104" s="31">
        <v>3000</v>
      </c>
    </row>
    <row r="105" spans="1:11" x14ac:dyDescent="0.25">
      <c r="A105" s="64" t="s">
        <v>105</v>
      </c>
      <c r="B105" s="64" t="s">
        <v>113</v>
      </c>
      <c r="C105" s="57">
        <v>637014</v>
      </c>
      <c r="D105" s="15" t="s">
        <v>12</v>
      </c>
      <c r="E105" s="17">
        <v>3249.8999999999996</v>
      </c>
      <c r="F105" s="17">
        <v>3035.83</v>
      </c>
      <c r="G105" s="17">
        <v>2650</v>
      </c>
      <c r="H105" s="17">
        <v>2650</v>
      </c>
      <c r="I105" s="88">
        <v>3080</v>
      </c>
      <c r="J105" s="31">
        <v>2500</v>
      </c>
      <c r="K105" s="31">
        <v>2500</v>
      </c>
    </row>
    <row r="106" spans="1:11" x14ac:dyDescent="0.25">
      <c r="A106" s="64" t="s">
        <v>105</v>
      </c>
      <c r="B106" s="64" t="s">
        <v>113</v>
      </c>
      <c r="C106" s="57">
        <v>637016</v>
      </c>
      <c r="D106" s="15" t="s">
        <v>27</v>
      </c>
      <c r="E106" s="17">
        <v>657.86</v>
      </c>
      <c r="F106" s="17">
        <v>578.66</v>
      </c>
      <c r="G106" s="17">
        <v>680</v>
      </c>
      <c r="H106" s="17">
        <v>680</v>
      </c>
      <c r="I106" s="88">
        <f>0.011*I98</f>
        <v>640.23299999999995</v>
      </c>
      <c r="J106" s="31">
        <f t="shared" ref="J106" si="22">0.011*J98</f>
        <v>649</v>
      </c>
      <c r="K106" s="31">
        <f t="shared" ref="K106" si="23">0.011*K98</f>
        <v>649</v>
      </c>
    </row>
    <row r="107" spans="1:11" x14ac:dyDescent="0.25">
      <c r="A107" s="64" t="s">
        <v>21</v>
      </c>
      <c r="B107" s="64" t="s">
        <v>113</v>
      </c>
      <c r="C107" s="57">
        <v>630</v>
      </c>
      <c r="D107" s="15" t="s">
        <v>138</v>
      </c>
      <c r="E107" s="17">
        <v>22584.390000000003</v>
      </c>
      <c r="F107" s="17">
        <v>15636.6</v>
      </c>
      <c r="G107" s="17">
        <v>16000</v>
      </c>
      <c r="H107" s="17">
        <v>16000</v>
      </c>
      <c r="I107" s="88">
        <v>20000</v>
      </c>
      <c r="J107" s="88">
        <v>20000</v>
      </c>
      <c r="K107" s="88">
        <v>22400</v>
      </c>
    </row>
    <row r="108" spans="1:11" x14ac:dyDescent="0.25">
      <c r="A108" s="64" t="s">
        <v>119</v>
      </c>
      <c r="B108" s="64" t="s">
        <v>113</v>
      </c>
      <c r="C108" s="57">
        <v>630</v>
      </c>
      <c r="D108" s="15" t="s">
        <v>49</v>
      </c>
      <c r="E108" s="17">
        <v>18196.349999999999</v>
      </c>
      <c r="F108" s="17">
        <v>24685.84</v>
      </c>
      <c r="G108" s="17">
        <v>24050</v>
      </c>
      <c r="H108" s="17">
        <v>24050</v>
      </c>
      <c r="I108" s="88">
        <v>25000</v>
      </c>
      <c r="J108" s="88">
        <v>25000</v>
      </c>
      <c r="K108" s="88">
        <v>25000</v>
      </c>
    </row>
    <row r="109" spans="1:11" x14ac:dyDescent="0.25">
      <c r="A109" s="64" t="s">
        <v>119</v>
      </c>
      <c r="B109" s="64" t="s">
        <v>113</v>
      </c>
      <c r="C109" s="57">
        <v>630</v>
      </c>
      <c r="D109" s="15" t="s">
        <v>50</v>
      </c>
      <c r="E109" s="17">
        <v>9227.07</v>
      </c>
      <c r="F109" s="17">
        <v>1605.1899999999998</v>
      </c>
      <c r="G109" s="17">
        <v>2230</v>
      </c>
      <c r="H109" s="17">
        <v>2230</v>
      </c>
      <c r="I109" s="88">
        <v>2000</v>
      </c>
      <c r="J109" s="88">
        <v>2000</v>
      </c>
      <c r="K109" s="88">
        <v>2000</v>
      </c>
    </row>
    <row r="110" spans="1:11" x14ac:dyDescent="0.25">
      <c r="A110" s="64" t="s">
        <v>119</v>
      </c>
      <c r="B110" s="64" t="s">
        <v>113</v>
      </c>
      <c r="C110" s="57">
        <v>630</v>
      </c>
      <c r="D110" s="15" t="s">
        <v>51</v>
      </c>
      <c r="E110" s="17">
        <v>4789.3900000000003</v>
      </c>
      <c r="F110" s="17">
        <v>5642.62</v>
      </c>
      <c r="G110" s="17">
        <v>6270</v>
      </c>
      <c r="H110" s="17">
        <v>6270</v>
      </c>
      <c r="I110" s="88">
        <v>6000</v>
      </c>
      <c r="J110" s="88">
        <v>6000</v>
      </c>
      <c r="K110" s="88">
        <v>6000</v>
      </c>
    </row>
    <row r="111" spans="1:11" x14ac:dyDescent="0.25">
      <c r="A111" s="64" t="s">
        <v>119</v>
      </c>
      <c r="B111" s="64" t="s">
        <v>113</v>
      </c>
      <c r="C111" s="57">
        <v>630</v>
      </c>
      <c r="D111" s="15" t="s">
        <v>130</v>
      </c>
      <c r="E111" s="17">
        <v>5596.7299999999987</v>
      </c>
      <c r="F111" s="17">
        <v>4795.05</v>
      </c>
      <c r="G111" s="17">
        <v>7140</v>
      </c>
      <c r="H111" s="17">
        <v>7140</v>
      </c>
      <c r="I111" s="88">
        <v>7000</v>
      </c>
      <c r="J111" s="88">
        <v>7000</v>
      </c>
      <c r="K111" s="88">
        <v>7000</v>
      </c>
    </row>
    <row r="112" spans="1:11" x14ac:dyDescent="0.25">
      <c r="A112" s="64" t="s">
        <v>21</v>
      </c>
      <c r="B112" s="64" t="s">
        <v>113</v>
      </c>
      <c r="C112" s="57">
        <v>630</v>
      </c>
      <c r="D112" s="15" t="s">
        <v>52</v>
      </c>
      <c r="E112" s="17">
        <v>0</v>
      </c>
      <c r="F112" s="17">
        <v>0</v>
      </c>
      <c r="G112" s="17">
        <v>0</v>
      </c>
      <c r="H112" s="17">
        <v>0</v>
      </c>
      <c r="I112" s="88"/>
      <c r="J112" s="31">
        <v>0</v>
      </c>
      <c r="K112" s="31">
        <v>0</v>
      </c>
    </row>
    <row r="113" spans="1:11" x14ac:dyDescent="0.25">
      <c r="A113" s="64" t="s">
        <v>21</v>
      </c>
      <c r="B113" s="64" t="s">
        <v>113</v>
      </c>
      <c r="C113" s="57">
        <v>630</v>
      </c>
      <c r="D113" s="15" t="s">
        <v>55</v>
      </c>
      <c r="E113" s="17">
        <v>1834.41</v>
      </c>
      <c r="F113" s="17">
        <v>1492.7400000000002</v>
      </c>
      <c r="G113" s="17">
        <v>1000</v>
      </c>
      <c r="H113" s="17">
        <v>1000</v>
      </c>
      <c r="I113" s="88">
        <v>1000</v>
      </c>
      <c r="J113" s="88">
        <v>1000</v>
      </c>
      <c r="K113" s="88">
        <v>1000</v>
      </c>
    </row>
    <row r="114" spans="1:11" x14ac:dyDescent="0.25">
      <c r="A114" s="64" t="s">
        <v>21</v>
      </c>
      <c r="B114" s="64" t="s">
        <v>113</v>
      </c>
      <c r="C114" s="57">
        <v>630</v>
      </c>
      <c r="D114" s="15" t="s">
        <v>53</v>
      </c>
      <c r="E114" s="17">
        <v>32110.340000000007</v>
      </c>
      <c r="F114" s="17">
        <v>34288.310000000005</v>
      </c>
      <c r="G114" s="17">
        <v>38000</v>
      </c>
      <c r="H114" s="17">
        <v>38000</v>
      </c>
      <c r="I114" s="88">
        <v>40000</v>
      </c>
      <c r="J114" s="31">
        <v>41309.5</v>
      </c>
      <c r="K114" s="31">
        <v>41309.5</v>
      </c>
    </row>
    <row r="115" spans="1:11" x14ac:dyDescent="0.25">
      <c r="A115" s="39"/>
      <c r="B115" s="39" t="s">
        <v>70</v>
      </c>
      <c r="C115" s="40"/>
      <c r="D115" s="41" t="s">
        <v>8</v>
      </c>
      <c r="E115" s="42">
        <f>SUM(E98:E114)</f>
        <v>195952.59000000003</v>
      </c>
      <c r="F115" s="42">
        <f>SUM(F98:F114)</f>
        <v>179924.83</v>
      </c>
      <c r="G115" s="42">
        <f>SUM(G98:G114)</f>
        <v>189517</v>
      </c>
      <c r="H115" s="42">
        <f t="shared" ref="H115:K115" si="24">SUM(H98:H114)</f>
        <v>189517</v>
      </c>
      <c r="I115" s="94">
        <f>SUM(I98:I114)</f>
        <v>188659.2415</v>
      </c>
      <c r="J115" s="42">
        <f>SUM(J98:J114)</f>
        <v>190209</v>
      </c>
      <c r="K115" s="42">
        <f t="shared" si="24"/>
        <v>193109</v>
      </c>
    </row>
    <row r="116" spans="1:11" x14ac:dyDescent="0.25">
      <c r="A116" s="39"/>
      <c r="B116" s="39"/>
      <c r="C116" s="40"/>
      <c r="D116" s="41" t="s">
        <v>45</v>
      </c>
      <c r="E116" s="43"/>
      <c r="F116" s="43"/>
      <c r="G116" s="43"/>
      <c r="H116" s="43"/>
      <c r="I116" s="92"/>
      <c r="J116" s="43"/>
      <c r="K116" s="43"/>
    </row>
    <row r="117" spans="1:11" x14ac:dyDescent="0.25">
      <c r="A117" s="64" t="s">
        <v>21</v>
      </c>
      <c r="B117" s="64" t="s">
        <v>106</v>
      </c>
      <c r="C117" s="59" t="s">
        <v>107</v>
      </c>
      <c r="D117" s="15" t="s">
        <v>23</v>
      </c>
      <c r="E117" s="17">
        <v>27917.660000000003</v>
      </c>
      <c r="F117" s="17">
        <v>29413.31</v>
      </c>
      <c r="G117" s="17">
        <v>15950</v>
      </c>
      <c r="H117" s="17">
        <v>15950</v>
      </c>
      <c r="I117" s="88"/>
      <c r="J117" s="88"/>
      <c r="K117" s="88"/>
    </row>
    <row r="118" spans="1:11" x14ac:dyDescent="0.25">
      <c r="A118" s="64" t="s">
        <v>21</v>
      </c>
      <c r="B118" s="64" t="s">
        <v>106</v>
      </c>
      <c r="C118" s="57">
        <v>620</v>
      </c>
      <c r="D118" s="15" t="s">
        <v>25</v>
      </c>
      <c r="E118" s="17">
        <v>10257.48</v>
      </c>
      <c r="F118" s="17">
        <v>10659.419999999998</v>
      </c>
      <c r="G118" s="17">
        <v>5884</v>
      </c>
      <c r="H118" s="17">
        <v>5884</v>
      </c>
      <c r="I118" s="88"/>
      <c r="J118" s="88"/>
      <c r="K118" s="88"/>
    </row>
    <row r="119" spans="1:11" x14ac:dyDescent="0.25">
      <c r="A119" s="64" t="s">
        <v>21</v>
      </c>
      <c r="B119" s="64" t="s">
        <v>106</v>
      </c>
      <c r="C119" s="57">
        <v>640</v>
      </c>
      <c r="D119" s="15" t="s">
        <v>95</v>
      </c>
      <c r="E119" s="17">
        <v>154.05000000000001</v>
      </c>
      <c r="F119" s="17">
        <v>270.07</v>
      </c>
      <c r="G119" s="17">
        <v>200</v>
      </c>
      <c r="H119" s="17">
        <v>200</v>
      </c>
      <c r="I119" s="88"/>
      <c r="J119" s="88"/>
      <c r="K119" s="88"/>
    </row>
    <row r="120" spans="1:11" x14ac:dyDescent="0.25">
      <c r="A120" s="64" t="s">
        <v>21</v>
      </c>
      <c r="B120" s="64" t="s">
        <v>106</v>
      </c>
      <c r="C120" s="59" t="s">
        <v>110</v>
      </c>
      <c r="D120" s="15" t="s">
        <v>26</v>
      </c>
      <c r="E120" s="17">
        <v>298.5</v>
      </c>
      <c r="F120" s="17">
        <v>531.53000000000009</v>
      </c>
      <c r="G120" s="17">
        <v>250</v>
      </c>
      <c r="H120" s="17">
        <v>250</v>
      </c>
      <c r="I120" s="88"/>
      <c r="J120" s="88"/>
      <c r="K120" s="88"/>
    </row>
    <row r="121" spans="1:11" x14ac:dyDescent="0.25">
      <c r="A121" s="64" t="s">
        <v>21</v>
      </c>
      <c r="B121" s="64" t="s">
        <v>106</v>
      </c>
      <c r="C121" s="57">
        <v>637014</v>
      </c>
      <c r="D121" s="15" t="s">
        <v>12</v>
      </c>
      <c r="E121" s="17">
        <v>1190.1399999999999</v>
      </c>
      <c r="F121" s="17">
        <v>1513.7700000000002</v>
      </c>
      <c r="G121" s="17">
        <v>750</v>
      </c>
      <c r="H121" s="17">
        <v>750</v>
      </c>
      <c r="I121" s="88"/>
      <c r="J121" s="88"/>
      <c r="K121" s="88"/>
    </row>
    <row r="122" spans="1:11" x14ac:dyDescent="0.25">
      <c r="A122" s="64" t="s">
        <v>21</v>
      </c>
      <c r="B122" s="64" t="s">
        <v>106</v>
      </c>
      <c r="C122" s="57">
        <v>637016</v>
      </c>
      <c r="D122" s="15" t="s">
        <v>27</v>
      </c>
      <c r="E122" s="17">
        <v>271.52</v>
      </c>
      <c r="F122" s="17">
        <v>284.12</v>
      </c>
      <c r="G122" s="17">
        <v>170</v>
      </c>
      <c r="H122" s="17">
        <v>170</v>
      </c>
      <c r="I122" s="88"/>
      <c r="J122" s="88"/>
      <c r="K122" s="88"/>
    </row>
    <row r="123" spans="1:11" x14ac:dyDescent="0.25">
      <c r="A123" s="64" t="s">
        <v>21</v>
      </c>
      <c r="B123" s="64" t="s">
        <v>106</v>
      </c>
      <c r="C123" s="57"/>
      <c r="D123" s="15"/>
      <c r="E123" s="17"/>
      <c r="F123" s="17"/>
      <c r="G123" s="17">
        <v>0</v>
      </c>
      <c r="H123" s="17">
        <v>0</v>
      </c>
      <c r="I123" s="88"/>
      <c r="J123" s="88"/>
      <c r="K123" s="88"/>
    </row>
    <row r="124" spans="1:11" x14ac:dyDescent="0.25">
      <c r="A124" s="64" t="s">
        <v>21</v>
      </c>
      <c r="B124" s="64" t="s">
        <v>106</v>
      </c>
      <c r="C124" s="57">
        <v>630</v>
      </c>
      <c r="D124" s="15" t="s">
        <v>46</v>
      </c>
      <c r="E124" s="17"/>
      <c r="F124" s="17"/>
      <c r="G124" s="17">
        <v>0</v>
      </c>
      <c r="H124" s="17">
        <v>0</v>
      </c>
      <c r="I124" s="88"/>
      <c r="J124" s="88"/>
      <c r="K124" s="88"/>
    </row>
    <row r="125" spans="1:11" x14ac:dyDescent="0.25">
      <c r="A125" s="64" t="s">
        <v>21</v>
      </c>
      <c r="B125" s="64" t="s">
        <v>106</v>
      </c>
      <c r="C125" s="57">
        <v>630</v>
      </c>
      <c r="D125" s="15" t="s">
        <v>17</v>
      </c>
      <c r="E125" s="17">
        <v>46608.170000000006</v>
      </c>
      <c r="F125" s="17">
        <v>25000.819999999996</v>
      </c>
      <c r="G125" s="17">
        <v>10500</v>
      </c>
      <c r="H125" s="17">
        <v>10500</v>
      </c>
      <c r="I125" s="88"/>
      <c r="J125" s="88"/>
      <c r="K125" s="88"/>
    </row>
    <row r="126" spans="1:11" x14ac:dyDescent="0.25">
      <c r="A126" s="64" t="s">
        <v>21</v>
      </c>
      <c r="B126" s="64" t="s">
        <v>106</v>
      </c>
      <c r="C126" s="57">
        <v>630</v>
      </c>
      <c r="D126" s="15" t="s">
        <v>56</v>
      </c>
      <c r="E126" s="17">
        <v>19081.280000000002</v>
      </c>
      <c r="F126" s="17">
        <v>42186.58</v>
      </c>
      <c r="G126" s="17">
        <v>28000</v>
      </c>
      <c r="H126" s="17">
        <v>28000</v>
      </c>
      <c r="I126" s="88"/>
      <c r="J126" s="88"/>
      <c r="K126" s="88"/>
    </row>
    <row r="127" spans="1:11" x14ac:dyDescent="0.25">
      <c r="A127" s="68"/>
      <c r="B127" s="68"/>
      <c r="C127" s="69"/>
      <c r="D127" s="70"/>
      <c r="E127" s="70"/>
      <c r="F127" s="70"/>
      <c r="G127" s="70"/>
      <c r="H127" s="70"/>
      <c r="I127" s="70"/>
      <c r="J127" s="70"/>
      <c r="K127" s="70"/>
    </row>
    <row r="128" spans="1:11" x14ac:dyDescent="0.25">
      <c r="A128" s="64" t="s">
        <v>21</v>
      </c>
      <c r="B128" s="64" t="s">
        <v>106</v>
      </c>
      <c r="C128" s="57">
        <v>717001</v>
      </c>
      <c r="D128" s="57" t="s">
        <v>23</v>
      </c>
      <c r="E128" s="17"/>
      <c r="F128" s="17"/>
      <c r="G128" s="17"/>
      <c r="H128" s="17"/>
      <c r="I128" s="54"/>
      <c r="J128" s="54"/>
      <c r="K128" s="54"/>
    </row>
    <row r="129" spans="1:11" x14ac:dyDescent="0.25">
      <c r="A129" s="64" t="s">
        <v>21</v>
      </c>
      <c r="B129" s="64" t="s">
        <v>106</v>
      </c>
      <c r="C129" s="57">
        <v>717001</v>
      </c>
      <c r="D129" s="57" t="s">
        <v>25</v>
      </c>
      <c r="E129" s="17"/>
      <c r="F129" s="17"/>
      <c r="G129" s="17"/>
      <c r="H129" s="17"/>
      <c r="I129" s="54"/>
      <c r="J129" s="54"/>
      <c r="K129" s="54"/>
    </row>
    <row r="130" spans="1:11" x14ac:dyDescent="0.25">
      <c r="A130" s="64" t="s">
        <v>21</v>
      </c>
      <c r="B130" s="64" t="s">
        <v>106</v>
      </c>
      <c r="C130" s="57">
        <v>717001</v>
      </c>
      <c r="D130" s="57" t="s">
        <v>95</v>
      </c>
      <c r="E130" s="17"/>
      <c r="F130" s="17"/>
      <c r="G130" s="17"/>
      <c r="H130" s="17"/>
      <c r="I130" s="54"/>
      <c r="J130" s="54"/>
      <c r="K130" s="54"/>
    </row>
    <row r="131" spans="1:11" x14ac:dyDescent="0.25">
      <c r="A131" s="64" t="s">
        <v>21</v>
      </c>
      <c r="B131" s="64" t="s">
        <v>106</v>
      </c>
      <c r="C131" s="57">
        <v>717001</v>
      </c>
      <c r="D131" s="57" t="s">
        <v>26</v>
      </c>
      <c r="E131" s="17"/>
      <c r="F131" s="17"/>
      <c r="G131" s="17"/>
      <c r="H131" s="17"/>
      <c r="I131" s="54"/>
      <c r="J131" s="54"/>
      <c r="K131" s="54"/>
    </row>
    <row r="132" spans="1:11" x14ac:dyDescent="0.25">
      <c r="A132" s="64" t="s">
        <v>21</v>
      </c>
      <c r="B132" s="64" t="s">
        <v>106</v>
      </c>
      <c r="C132" s="57">
        <v>717001</v>
      </c>
      <c r="D132" s="57" t="s">
        <v>12</v>
      </c>
      <c r="E132" s="17"/>
      <c r="F132" s="17"/>
      <c r="G132" s="17"/>
      <c r="H132" s="17"/>
      <c r="I132" s="54"/>
      <c r="J132" s="54"/>
      <c r="K132" s="54"/>
    </row>
    <row r="133" spans="1:11" x14ac:dyDescent="0.25">
      <c r="A133" s="64" t="s">
        <v>21</v>
      </c>
      <c r="B133" s="64" t="s">
        <v>106</v>
      </c>
      <c r="C133" s="57">
        <v>717001</v>
      </c>
      <c r="D133" s="57" t="s">
        <v>27</v>
      </c>
      <c r="E133" s="17"/>
      <c r="F133" s="17"/>
      <c r="G133" s="17"/>
      <c r="H133" s="17"/>
      <c r="I133" s="54"/>
      <c r="J133" s="54"/>
      <c r="K133" s="54"/>
    </row>
    <row r="134" spans="1:11" x14ac:dyDescent="0.25">
      <c r="A134" s="64" t="s">
        <v>21</v>
      </c>
      <c r="B134" s="64" t="s">
        <v>106</v>
      </c>
      <c r="C134" s="58"/>
      <c r="D134" s="57"/>
      <c r="E134" s="17"/>
      <c r="F134" s="17"/>
      <c r="G134" s="17"/>
      <c r="H134" s="17"/>
      <c r="I134" s="54"/>
      <c r="J134" s="54"/>
      <c r="K134" s="54"/>
    </row>
    <row r="135" spans="1:11" x14ac:dyDescent="0.25">
      <c r="A135" s="64" t="s">
        <v>21</v>
      </c>
      <c r="B135" s="64" t="s">
        <v>106</v>
      </c>
      <c r="C135" s="58">
        <v>717001</v>
      </c>
      <c r="D135" s="57" t="s">
        <v>160</v>
      </c>
      <c r="E135" s="17"/>
      <c r="F135" s="17"/>
      <c r="G135" s="17"/>
      <c r="H135" s="17"/>
      <c r="I135" s="54"/>
      <c r="J135" s="54"/>
      <c r="K135" s="54"/>
    </row>
    <row r="136" spans="1:11" x14ac:dyDescent="0.25">
      <c r="A136" s="67" t="s">
        <v>21</v>
      </c>
      <c r="B136" s="64" t="s">
        <v>106</v>
      </c>
      <c r="C136" s="58">
        <v>717002</v>
      </c>
      <c r="D136" s="57" t="s">
        <v>136</v>
      </c>
      <c r="E136" s="17"/>
      <c r="F136" s="17"/>
      <c r="G136" s="17"/>
      <c r="H136" s="17"/>
      <c r="I136" s="54"/>
      <c r="J136" s="54"/>
      <c r="K136" s="54"/>
    </row>
    <row r="137" spans="1:11" x14ac:dyDescent="0.25">
      <c r="A137" s="71"/>
      <c r="B137" s="71"/>
      <c r="C137" s="72"/>
      <c r="D137" s="73"/>
      <c r="E137" s="73"/>
      <c r="F137" s="73"/>
      <c r="G137" s="73"/>
      <c r="H137" s="73"/>
      <c r="I137" s="77">
        <f>SUM(I128:I136)</f>
        <v>0</v>
      </c>
      <c r="J137" s="73"/>
      <c r="K137" s="73"/>
    </row>
    <row r="138" spans="1:11" x14ac:dyDescent="0.25">
      <c r="A138" s="78" t="s">
        <v>129</v>
      </c>
      <c r="B138" s="64" t="s">
        <v>106</v>
      </c>
      <c r="C138" s="57">
        <v>717001</v>
      </c>
      <c r="D138" s="15" t="s">
        <v>23</v>
      </c>
      <c r="E138" s="25"/>
      <c r="F138" s="25"/>
      <c r="G138" s="25"/>
      <c r="H138" s="25"/>
      <c r="I138" s="54">
        <v>49685</v>
      </c>
      <c r="J138" s="54"/>
      <c r="K138" s="54"/>
    </row>
    <row r="139" spans="1:11" x14ac:dyDescent="0.25">
      <c r="A139" s="78"/>
      <c r="B139" s="64" t="s">
        <v>106</v>
      </c>
      <c r="C139" s="57">
        <v>717001</v>
      </c>
      <c r="D139" s="15" t="s">
        <v>25</v>
      </c>
      <c r="E139" s="25"/>
      <c r="F139" s="25"/>
      <c r="G139" s="25"/>
      <c r="H139" s="25"/>
      <c r="I139" s="54">
        <f>(I138*0.3495)+(0.02*I138)</f>
        <v>18358.607499999998</v>
      </c>
      <c r="J139" s="54"/>
      <c r="K139" s="54"/>
    </row>
    <row r="140" spans="1:11" x14ac:dyDescent="0.25">
      <c r="A140" s="78"/>
      <c r="B140" s="64" t="s">
        <v>106</v>
      </c>
      <c r="C140" s="57">
        <v>717001</v>
      </c>
      <c r="D140" s="15" t="s">
        <v>95</v>
      </c>
      <c r="E140" s="25"/>
      <c r="F140" s="25"/>
      <c r="G140" s="25"/>
      <c r="H140" s="25"/>
      <c r="I140" s="54">
        <v>300</v>
      </c>
      <c r="J140" s="54"/>
      <c r="K140" s="54"/>
    </row>
    <row r="141" spans="1:11" x14ac:dyDescent="0.25">
      <c r="A141" s="78"/>
      <c r="B141" s="64" t="s">
        <v>106</v>
      </c>
      <c r="C141" s="57">
        <v>717001</v>
      </c>
      <c r="D141" s="15" t="s">
        <v>26</v>
      </c>
      <c r="E141" s="25"/>
      <c r="F141" s="25"/>
      <c r="G141" s="25"/>
      <c r="H141" s="25"/>
      <c r="I141" s="54">
        <v>720</v>
      </c>
      <c r="J141" s="54"/>
      <c r="K141" s="54"/>
    </row>
    <row r="142" spans="1:11" x14ac:dyDescent="0.25">
      <c r="A142" s="78"/>
      <c r="B142" s="64" t="s">
        <v>106</v>
      </c>
      <c r="C142" s="57">
        <v>717001</v>
      </c>
      <c r="D142" s="15" t="s">
        <v>12</v>
      </c>
      <c r="E142" s="25"/>
      <c r="F142" s="25"/>
      <c r="G142" s="25"/>
      <c r="H142" s="25"/>
      <c r="I142" s="54">
        <v>2732</v>
      </c>
      <c r="J142" s="54"/>
      <c r="K142" s="54"/>
    </row>
    <row r="143" spans="1:11" x14ac:dyDescent="0.25">
      <c r="A143" s="78"/>
      <c r="B143" s="64" t="s">
        <v>106</v>
      </c>
      <c r="C143" s="57">
        <v>717001</v>
      </c>
      <c r="D143" s="15" t="s">
        <v>27</v>
      </c>
      <c r="E143" s="25"/>
      <c r="F143" s="25"/>
      <c r="G143" s="25"/>
      <c r="H143" s="25"/>
      <c r="I143" s="54">
        <f>0.011*I138</f>
        <v>546.53499999999997</v>
      </c>
      <c r="J143" s="54"/>
      <c r="K143" s="54"/>
    </row>
    <row r="144" spans="1:11" x14ac:dyDescent="0.25">
      <c r="A144" s="78"/>
      <c r="B144" s="64" t="s">
        <v>106</v>
      </c>
      <c r="C144" s="57">
        <v>717001</v>
      </c>
      <c r="D144" s="15" t="s">
        <v>162</v>
      </c>
      <c r="E144" s="25"/>
      <c r="F144" s="25"/>
      <c r="G144" s="25"/>
      <c r="H144" s="25"/>
      <c r="I144" s="54">
        <v>60939.68</v>
      </c>
      <c r="J144" s="54"/>
      <c r="K144" s="54"/>
    </row>
    <row r="145" spans="1:11" x14ac:dyDescent="0.25">
      <c r="A145" s="71"/>
      <c r="B145" s="71"/>
      <c r="C145" s="72"/>
      <c r="D145" s="73"/>
      <c r="E145" s="73"/>
      <c r="F145" s="73"/>
      <c r="G145" s="73"/>
      <c r="H145" s="73"/>
      <c r="I145" s="95">
        <f>SUM(I138:I144)</f>
        <v>133281.82250000001</v>
      </c>
      <c r="J145" s="73"/>
      <c r="K145" s="73"/>
    </row>
    <row r="146" spans="1:11" x14ac:dyDescent="0.25">
      <c r="A146" s="74" t="s">
        <v>21</v>
      </c>
      <c r="B146" s="76" t="s">
        <v>117</v>
      </c>
      <c r="C146" s="58">
        <v>717003</v>
      </c>
      <c r="D146" s="75" t="s">
        <v>120</v>
      </c>
      <c r="E146" s="17"/>
      <c r="F146" s="17">
        <v>35061.360000000001</v>
      </c>
      <c r="G146" s="17">
        <v>2629.62</v>
      </c>
      <c r="H146" s="17">
        <v>2629.62</v>
      </c>
      <c r="I146" s="54"/>
      <c r="J146" s="54"/>
      <c r="K146" s="54"/>
    </row>
    <row r="147" spans="1:11" x14ac:dyDescent="0.25">
      <c r="A147" s="74" t="s">
        <v>21</v>
      </c>
      <c r="B147" s="74" t="s">
        <v>117</v>
      </c>
      <c r="C147" s="58">
        <v>717002</v>
      </c>
      <c r="D147" s="75" t="s">
        <v>135</v>
      </c>
      <c r="E147" s="17">
        <v>147928.78</v>
      </c>
      <c r="F147" s="17"/>
      <c r="G147" s="17"/>
      <c r="H147" s="17"/>
      <c r="I147" s="86"/>
      <c r="J147" s="54"/>
      <c r="K147" s="54"/>
    </row>
    <row r="148" spans="1:11" x14ac:dyDescent="0.25">
      <c r="A148" s="74" t="s">
        <v>21</v>
      </c>
      <c r="B148" s="76" t="s">
        <v>117</v>
      </c>
      <c r="C148" s="58">
        <v>717001</v>
      </c>
      <c r="D148" s="75" t="s">
        <v>140</v>
      </c>
      <c r="E148" s="17">
        <v>7727.8</v>
      </c>
      <c r="F148" s="17"/>
      <c r="G148" s="17"/>
      <c r="H148" s="17"/>
      <c r="I148" s="86"/>
      <c r="J148" s="54"/>
      <c r="K148" s="54"/>
    </row>
    <row r="149" spans="1:11" x14ac:dyDescent="0.25">
      <c r="A149" s="74" t="s">
        <v>21</v>
      </c>
      <c r="B149" s="74" t="s">
        <v>167</v>
      </c>
      <c r="C149" s="58">
        <v>717002</v>
      </c>
      <c r="D149" s="75" t="s">
        <v>168</v>
      </c>
      <c r="E149" s="17"/>
      <c r="F149" s="17"/>
      <c r="G149" s="17"/>
      <c r="H149" s="17"/>
      <c r="I149" s="86">
        <v>12000</v>
      </c>
      <c r="J149" s="54"/>
      <c r="K149" s="54"/>
    </row>
    <row r="150" spans="1:11" x14ac:dyDescent="0.25">
      <c r="A150" s="71"/>
      <c r="B150" s="71" t="s">
        <v>47</v>
      </c>
      <c r="C150" s="72"/>
      <c r="D150" s="73"/>
      <c r="E150" s="77">
        <f>SUM(E117:E148)</f>
        <v>261435.38</v>
      </c>
      <c r="F150" s="77">
        <f>SUM(F117:F148)</f>
        <v>144920.97999999998</v>
      </c>
      <c r="G150" s="77">
        <f>SUM(G117:G148)</f>
        <v>64333.62</v>
      </c>
      <c r="H150" s="77">
        <f>SUM(H117:H148)</f>
        <v>64333.62</v>
      </c>
      <c r="I150" s="95">
        <f>SUM(I145,I137,I146:I149)</f>
        <v>145281.82250000001</v>
      </c>
      <c r="J150" s="73">
        <f>SUM(J117:J126)</f>
        <v>0</v>
      </c>
      <c r="K150" s="73">
        <f>SUM(K117:K126)</f>
        <v>0</v>
      </c>
    </row>
    <row r="151" spans="1:11" x14ac:dyDescent="0.25">
      <c r="A151" s="98" t="s">
        <v>103</v>
      </c>
      <c r="B151" s="64"/>
      <c r="C151" s="99">
        <v>637037</v>
      </c>
      <c r="D151" s="15" t="s">
        <v>142</v>
      </c>
      <c r="E151" s="17">
        <v>32368.33</v>
      </c>
      <c r="F151" s="17">
        <v>21083.97</v>
      </c>
      <c r="G151" s="17">
        <v>23842.01</v>
      </c>
      <c r="H151" s="17">
        <v>23842.01</v>
      </c>
      <c r="I151" s="31"/>
      <c r="J151" s="31"/>
      <c r="K151" s="31"/>
    </row>
    <row r="152" spans="1:11" x14ac:dyDescent="0.25">
      <c r="A152" s="102" t="s">
        <v>21</v>
      </c>
      <c r="B152" s="64"/>
      <c r="C152" s="103">
        <v>719014</v>
      </c>
      <c r="D152" s="15" t="s">
        <v>149</v>
      </c>
      <c r="E152" s="17"/>
      <c r="F152" s="17">
        <v>4343.42</v>
      </c>
      <c r="G152" s="17">
        <v>1736.83</v>
      </c>
      <c r="H152" s="17">
        <v>1736.83</v>
      </c>
      <c r="I152" s="31"/>
      <c r="J152" s="31"/>
      <c r="K152" s="31"/>
    </row>
    <row r="153" spans="1:11" x14ac:dyDescent="0.25">
      <c r="A153" s="109" t="s">
        <v>54</v>
      </c>
      <c r="B153" s="110"/>
      <c r="C153" s="110"/>
      <c r="D153" s="111"/>
      <c r="E153" s="27">
        <f>SUM(E150,E115,E96,E151:E152)</f>
        <v>622164.80999999994</v>
      </c>
      <c r="F153" s="27">
        <f>SUM(F150,F115,F96,F151:F152)</f>
        <v>571501.97</v>
      </c>
      <c r="G153" s="27">
        <f>SUM(G150,G115,G96,G151:G152)</f>
        <v>534630.46</v>
      </c>
      <c r="H153" s="27">
        <f>SUM(H150,H115,H96,H151:H152)</f>
        <v>534630.46</v>
      </c>
      <c r="I153" s="90">
        <f>SUM(I150:I152,I115,I96)</f>
        <v>590544.81400000001</v>
      </c>
      <c r="J153" s="27">
        <f>SUM(J150,J115,J96)</f>
        <v>447313</v>
      </c>
      <c r="K153" s="27">
        <f>SUM(K150,K115,K96)</f>
        <v>450213</v>
      </c>
    </row>
    <row r="154" spans="1:11" x14ac:dyDescent="0.25">
      <c r="A154" s="115" t="s">
        <v>57</v>
      </c>
      <c r="B154" s="116"/>
      <c r="C154" s="116"/>
      <c r="D154" s="117"/>
      <c r="E154" s="11"/>
      <c r="F154" s="11"/>
      <c r="G154" s="11"/>
      <c r="H154" s="11"/>
      <c r="I154" s="11"/>
      <c r="J154" s="11"/>
      <c r="K154" s="11"/>
    </row>
    <row r="155" spans="1:11" s="46" customFormat="1" x14ac:dyDescent="0.25">
      <c r="A155" s="39"/>
      <c r="B155" s="39"/>
      <c r="C155" s="40"/>
      <c r="D155" s="41"/>
      <c r="E155" s="43"/>
      <c r="F155" s="43"/>
      <c r="G155" s="43"/>
      <c r="H155" s="43"/>
      <c r="I155" s="43"/>
      <c r="J155" s="43"/>
      <c r="K155" s="43"/>
    </row>
    <row r="156" spans="1:11" x14ac:dyDescent="0.25">
      <c r="A156" s="78" t="s">
        <v>119</v>
      </c>
      <c r="B156" s="78" t="s">
        <v>121</v>
      </c>
      <c r="C156" s="59" t="s">
        <v>107</v>
      </c>
      <c r="D156" s="15" t="s">
        <v>23</v>
      </c>
      <c r="E156" s="17">
        <v>45464.259999999995</v>
      </c>
      <c r="F156" s="17">
        <v>45163.54</v>
      </c>
      <c r="G156" s="17">
        <v>50970</v>
      </c>
      <c r="H156" s="17">
        <v>50970</v>
      </c>
      <c r="I156" s="88">
        <v>45850</v>
      </c>
      <c r="J156" s="31">
        <v>47000</v>
      </c>
      <c r="K156" s="31">
        <v>50000</v>
      </c>
    </row>
    <row r="157" spans="1:11" x14ac:dyDescent="0.25">
      <c r="A157" s="78" t="s">
        <v>119</v>
      </c>
      <c r="B157" s="78" t="s">
        <v>121</v>
      </c>
      <c r="C157" s="57">
        <v>620</v>
      </c>
      <c r="D157" s="15" t="s">
        <v>25</v>
      </c>
      <c r="E157" s="17">
        <v>16357.609999999999</v>
      </c>
      <c r="F157" s="17">
        <v>16445.84</v>
      </c>
      <c r="G157" s="17">
        <v>18779</v>
      </c>
      <c r="H157" s="17">
        <v>18779</v>
      </c>
      <c r="I157" s="88">
        <f>ROUND((0.3495*I156)+(0.02*I156),0)</f>
        <v>16942</v>
      </c>
      <c r="J157" s="31">
        <f t="shared" ref="J157:K157" si="25">(0.3495*J156)+(0.02*J156)-(1500*0.3495)</f>
        <v>16842.25</v>
      </c>
      <c r="K157" s="31">
        <f t="shared" si="25"/>
        <v>17950.75</v>
      </c>
    </row>
    <row r="158" spans="1:11" x14ac:dyDescent="0.25">
      <c r="A158" s="78" t="s">
        <v>119</v>
      </c>
      <c r="B158" s="78" t="s">
        <v>121</v>
      </c>
      <c r="C158" s="57">
        <v>640</v>
      </c>
      <c r="D158" s="15" t="s">
        <v>95</v>
      </c>
      <c r="E158" s="17">
        <v>250.14000000000001</v>
      </c>
      <c r="F158" s="17">
        <v>330.22999999999996</v>
      </c>
      <c r="G158" s="17">
        <v>400</v>
      </c>
      <c r="H158" s="17">
        <v>400</v>
      </c>
      <c r="I158" s="88">
        <v>400</v>
      </c>
      <c r="J158" s="31">
        <v>300</v>
      </c>
      <c r="K158" s="31">
        <v>300</v>
      </c>
    </row>
    <row r="159" spans="1:11" x14ac:dyDescent="0.25">
      <c r="A159" s="78" t="s">
        <v>119</v>
      </c>
      <c r="B159" s="78" t="s">
        <v>121</v>
      </c>
      <c r="C159" s="59" t="s">
        <v>108</v>
      </c>
      <c r="D159" s="15" t="s">
        <v>10</v>
      </c>
      <c r="E159" s="17">
        <v>2563.96</v>
      </c>
      <c r="F159" s="17">
        <v>991.84000000000015</v>
      </c>
      <c r="G159" s="17">
        <v>1000</v>
      </c>
      <c r="H159" s="17">
        <v>1000</v>
      </c>
      <c r="I159" s="88">
        <v>1000</v>
      </c>
      <c r="J159" s="31">
        <v>3000</v>
      </c>
      <c r="K159" s="31">
        <v>3000</v>
      </c>
    </row>
    <row r="160" spans="1:11" x14ac:dyDescent="0.25">
      <c r="A160" s="78" t="s">
        <v>119</v>
      </c>
      <c r="B160" s="78" t="s">
        <v>121</v>
      </c>
      <c r="C160" s="59" t="s">
        <v>109</v>
      </c>
      <c r="D160" s="15" t="s">
        <v>28</v>
      </c>
      <c r="E160" s="17">
        <v>99.990000000000009</v>
      </c>
      <c r="F160" s="17">
        <v>52.989999999999995</v>
      </c>
      <c r="G160" s="17">
        <v>50</v>
      </c>
      <c r="H160" s="17">
        <v>50</v>
      </c>
      <c r="I160" s="88">
        <v>50</v>
      </c>
      <c r="J160" s="31">
        <v>50</v>
      </c>
      <c r="K160" s="31">
        <v>50</v>
      </c>
    </row>
    <row r="161" spans="1:11" x14ac:dyDescent="0.25">
      <c r="A161" s="78" t="s">
        <v>119</v>
      </c>
      <c r="B161" s="78" t="s">
        <v>121</v>
      </c>
      <c r="C161" s="59" t="s">
        <v>110</v>
      </c>
      <c r="D161" s="15" t="s">
        <v>26</v>
      </c>
      <c r="E161" s="17">
        <v>537.34</v>
      </c>
      <c r="F161" s="17">
        <v>783.6400000000001</v>
      </c>
      <c r="G161" s="17">
        <v>800</v>
      </c>
      <c r="H161" s="17">
        <v>800</v>
      </c>
      <c r="I161" s="88">
        <v>750</v>
      </c>
      <c r="J161" s="31">
        <v>750</v>
      </c>
      <c r="K161" s="31">
        <v>750</v>
      </c>
    </row>
    <row r="162" spans="1:11" x14ac:dyDescent="0.25">
      <c r="A162" s="78" t="s">
        <v>119</v>
      </c>
      <c r="B162" s="78" t="s">
        <v>121</v>
      </c>
      <c r="C162" s="57">
        <v>637035</v>
      </c>
      <c r="D162" s="15" t="s">
        <v>92</v>
      </c>
      <c r="E162" s="17">
        <v>20192.64</v>
      </c>
      <c r="F162" s="17">
        <v>20109.200000000004</v>
      </c>
      <c r="G162" s="17">
        <v>20000</v>
      </c>
      <c r="H162" s="17">
        <v>20000</v>
      </c>
      <c r="I162" s="88">
        <v>9000</v>
      </c>
      <c r="J162" s="31">
        <v>13000</v>
      </c>
      <c r="K162" s="31">
        <v>15000</v>
      </c>
    </row>
    <row r="163" spans="1:11" x14ac:dyDescent="0.25">
      <c r="A163" s="78" t="s">
        <v>119</v>
      </c>
      <c r="B163" s="78" t="s">
        <v>106</v>
      </c>
      <c r="C163" s="57" t="s">
        <v>122</v>
      </c>
      <c r="D163" s="15" t="s">
        <v>96</v>
      </c>
      <c r="E163" s="17">
        <v>1646.0399999999997</v>
      </c>
      <c r="F163" s="17">
        <v>991.59000000000037</v>
      </c>
      <c r="G163" s="17">
        <v>2000</v>
      </c>
      <c r="H163" s="17">
        <v>2000</v>
      </c>
      <c r="I163" s="88">
        <v>2000</v>
      </c>
      <c r="J163" s="31">
        <v>2500</v>
      </c>
      <c r="K163" s="31">
        <v>3000</v>
      </c>
    </row>
    <row r="164" spans="1:11" x14ac:dyDescent="0.25">
      <c r="A164" s="78" t="s">
        <v>119</v>
      </c>
      <c r="B164" s="78" t="s">
        <v>106</v>
      </c>
      <c r="C164" s="57" t="s">
        <v>123</v>
      </c>
      <c r="D164" s="57" t="s">
        <v>99</v>
      </c>
      <c r="E164" s="17"/>
      <c r="F164" s="17"/>
      <c r="G164" s="17"/>
      <c r="H164" s="17"/>
      <c r="I164" s="88"/>
      <c r="J164" s="31"/>
      <c r="K164" s="31"/>
    </row>
    <row r="165" spans="1:11" x14ac:dyDescent="0.25">
      <c r="A165" s="78" t="s">
        <v>119</v>
      </c>
      <c r="B165" s="78" t="s">
        <v>121</v>
      </c>
      <c r="C165" s="59" t="s">
        <v>118</v>
      </c>
      <c r="D165" s="15" t="s">
        <v>89</v>
      </c>
      <c r="E165" s="17">
        <v>1032.3600000000001</v>
      </c>
      <c r="F165" s="17">
        <v>638.29999999999995</v>
      </c>
      <c r="G165" s="17">
        <v>2500</v>
      </c>
      <c r="H165" s="17">
        <v>2500</v>
      </c>
      <c r="I165" s="88">
        <v>1200</v>
      </c>
      <c r="J165" s="31">
        <v>1200</v>
      </c>
      <c r="K165" s="31">
        <v>1200</v>
      </c>
    </row>
    <row r="166" spans="1:11" x14ac:dyDescent="0.25">
      <c r="A166" s="78" t="s">
        <v>119</v>
      </c>
      <c r="B166" s="78" t="s">
        <v>121</v>
      </c>
      <c r="C166" s="57">
        <v>637014</v>
      </c>
      <c r="D166" s="15" t="s">
        <v>12</v>
      </c>
      <c r="E166" s="17">
        <v>2166.1800000000003</v>
      </c>
      <c r="F166" s="17">
        <v>2257.1400000000008</v>
      </c>
      <c r="G166" s="17">
        <v>2400</v>
      </c>
      <c r="H166" s="17">
        <v>2400</v>
      </c>
      <c r="I166" s="88">
        <v>2700</v>
      </c>
      <c r="J166" s="31">
        <v>2400</v>
      </c>
      <c r="K166" s="31">
        <v>2500</v>
      </c>
    </row>
    <row r="167" spans="1:11" x14ac:dyDescent="0.25">
      <c r="A167" s="78" t="s">
        <v>119</v>
      </c>
      <c r="B167" s="78" t="s">
        <v>121</v>
      </c>
      <c r="C167" s="57">
        <v>637016</v>
      </c>
      <c r="D167" s="15" t="s">
        <v>27</v>
      </c>
      <c r="E167" s="17">
        <v>434.38</v>
      </c>
      <c r="F167" s="17">
        <v>429</v>
      </c>
      <c r="G167" s="17">
        <v>544</v>
      </c>
      <c r="H167" s="17">
        <v>544</v>
      </c>
      <c r="I167" s="88">
        <f>ROUND(0.011*I156,0)</f>
        <v>504</v>
      </c>
      <c r="J167" s="31">
        <f>0.011*J156</f>
        <v>517</v>
      </c>
      <c r="K167" s="31">
        <f>0.011*K156</f>
        <v>550</v>
      </c>
    </row>
    <row r="168" spans="1:11" x14ac:dyDescent="0.25">
      <c r="A168" s="78" t="s">
        <v>119</v>
      </c>
      <c r="B168" s="78" t="s">
        <v>121</v>
      </c>
      <c r="C168" s="57">
        <v>630</v>
      </c>
      <c r="D168" s="15" t="s">
        <v>29</v>
      </c>
      <c r="E168" s="17">
        <v>1762.5800000000002</v>
      </c>
      <c r="F168" s="17">
        <v>1730.5500000000002</v>
      </c>
      <c r="G168" s="17">
        <v>4100</v>
      </c>
      <c r="H168" s="17">
        <v>4100</v>
      </c>
      <c r="I168" s="88">
        <v>4100</v>
      </c>
      <c r="J168" s="31">
        <v>4100</v>
      </c>
      <c r="K168" s="31">
        <v>4100</v>
      </c>
    </row>
    <row r="169" spans="1:11" s="46" customFormat="1" x14ac:dyDescent="0.25">
      <c r="A169" s="39"/>
      <c r="B169" s="39"/>
      <c r="C169" s="40"/>
      <c r="D169" s="41" t="s">
        <v>6</v>
      </c>
      <c r="E169" s="43"/>
      <c r="F169" s="43"/>
      <c r="G169" s="43"/>
      <c r="H169" s="43"/>
      <c r="I169" s="92"/>
      <c r="J169" s="43"/>
      <c r="K169" s="43"/>
    </row>
    <row r="170" spans="1:11" s="46" customFormat="1" x14ac:dyDescent="0.25">
      <c r="A170" s="78" t="s">
        <v>119</v>
      </c>
      <c r="B170" s="78" t="s">
        <v>124</v>
      </c>
      <c r="C170" s="57">
        <v>630</v>
      </c>
      <c r="D170" s="28" t="s">
        <v>58</v>
      </c>
      <c r="E170" s="25">
        <v>1115.2600000000002</v>
      </c>
      <c r="F170" s="25">
        <v>1127.6200000000001</v>
      </c>
      <c r="G170" s="25">
        <v>900</v>
      </c>
      <c r="H170" s="25">
        <v>900</v>
      </c>
      <c r="I170" s="88">
        <v>1000</v>
      </c>
      <c r="J170" s="31">
        <v>600</v>
      </c>
      <c r="K170" s="31">
        <v>600</v>
      </c>
    </row>
    <row r="171" spans="1:11" s="46" customFormat="1" x14ac:dyDescent="0.25">
      <c r="A171" s="78" t="s">
        <v>119</v>
      </c>
      <c r="B171" s="78" t="s">
        <v>125</v>
      </c>
      <c r="C171" s="57">
        <v>630</v>
      </c>
      <c r="D171" s="28" t="s">
        <v>59</v>
      </c>
      <c r="E171" s="25">
        <v>14220.46</v>
      </c>
      <c r="F171" s="25">
        <v>19132.260000000002</v>
      </c>
      <c r="G171" s="25">
        <v>16000</v>
      </c>
      <c r="H171" s="25">
        <v>16000</v>
      </c>
      <c r="I171" s="88">
        <v>17500</v>
      </c>
      <c r="J171" s="31">
        <v>18000</v>
      </c>
      <c r="K171" s="31">
        <v>18500</v>
      </c>
    </row>
    <row r="172" spans="1:11" x14ac:dyDescent="0.25">
      <c r="A172" s="78" t="s">
        <v>119</v>
      </c>
      <c r="B172" s="78" t="s">
        <v>125</v>
      </c>
      <c r="C172" s="57">
        <v>630</v>
      </c>
      <c r="D172" s="28" t="s">
        <v>60</v>
      </c>
      <c r="E172" s="25">
        <v>241.18</v>
      </c>
      <c r="F172" s="25">
        <v>2579.92</v>
      </c>
      <c r="G172" s="25">
        <v>2600</v>
      </c>
      <c r="H172" s="25">
        <v>2600</v>
      </c>
      <c r="I172" s="88">
        <v>3000</v>
      </c>
      <c r="J172" s="88">
        <v>2000</v>
      </c>
      <c r="K172" s="88">
        <v>2000</v>
      </c>
    </row>
    <row r="173" spans="1:11" x14ac:dyDescent="0.25">
      <c r="A173" s="78" t="s">
        <v>119</v>
      </c>
      <c r="B173" s="78" t="s">
        <v>125</v>
      </c>
      <c r="C173" s="57">
        <v>630</v>
      </c>
      <c r="D173" s="15" t="s">
        <v>61</v>
      </c>
      <c r="E173" s="17">
        <v>7492.47</v>
      </c>
      <c r="F173" s="17">
        <v>8044.81</v>
      </c>
      <c r="G173" s="17">
        <v>8800</v>
      </c>
      <c r="H173" s="17">
        <v>8800</v>
      </c>
      <c r="I173" s="88">
        <v>10000</v>
      </c>
      <c r="J173" s="31">
        <v>10000</v>
      </c>
      <c r="K173" s="31">
        <v>10000</v>
      </c>
    </row>
    <row r="174" spans="1:11" x14ac:dyDescent="0.25">
      <c r="A174" s="78" t="s">
        <v>119</v>
      </c>
      <c r="B174" s="78" t="s">
        <v>125</v>
      </c>
      <c r="C174" s="57">
        <v>630</v>
      </c>
      <c r="D174" s="15" t="s">
        <v>62</v>
      </c>
      <c r="E174" s="17">
        <v>85.23</v>
      </c>
      <c r="F174" s="17">
        <v>1985.3799999999999</v>
      </c>
      <c r="G174" s="17">
        <v>1100</v>
      </c>
      <c r="H174" s="17">
        <v>1100</v>
      </c>
      <c r="I174" s="88">
        <v>360</v>
      </c>
      <c r="J174" s="31">
        <v>360</v>
      </c>
      <c r="K174" s="31">
        <v>360</v>
      </c>
    </row>
    <row r="175" spans="1:11" x14ac:dyDescent="0.25">
      <c r="A175" s="78" t="s">
        <v>119</v>
      </c>
      <c r="B175" s="78" t="s">
        <v>125</v>
      </c>
      <c r="C175" s="57">
        <v>630</v>
      </c>
      <c r="D175" s="45" t="s">
        <v>63</v>
      </c>
      <c r="E175" s="17">
        <v>0</v>
      </c>
      <c r="F175" s="17">
        <v>0</v>
      </c>
      <c r="G175" s="17">
        <v>0</v>
      </c>
      <c r="H175" s="17">
        <v>0</v>
      </c>
      <c r="I175" s="88">
        <v>0</v>
      </c>
      <c r="J175" s="31">
        <v>0</v>
      </c>
      <c r="K175" s="31">
        <v>0</v>
      </c>
    </row>
    <row r="176" spans="1:11" x14ac:dyDescent="0.25">
      <c r="A176" s="78" t="s">
        <v>119</v>
      </c>
      <c r="B176" s="78" t="s">
        <v>125</v>
      </c>
      <c r="C176" s="79" t="s">
        <v>126</v>
      </c>
      <c r="D176" s="45" t="s">
        <v>64</v>
      </c>
      <c r="E176" s="17">
        <v>0</v>
      </c>
      <c r="F176" s="17">
        <v>0</v>
      </c>
      <c r="G176" s="17">
        <v>5500</v>
      </c>
      <c r="H176" s="17">
        <v>5500</v>
      </c>
      <c r="I176" s="86"/>
      <c r="J176" s="54"/>
      <c r="K176" s="54"/>
    </row>
    <row r="177" spans="1:11" x14ac:dyDescent="0.25">
      <c r="A177" s="78" t="s">
        <v>119</v>
      </c>
      <c r="B177" s="78" t="s">
        <v>125</v>
      </c>
      <c r="C177" s="80" t="s">
        <v>127</v>
      </c>
      <c r="D177" s="81" t="s">
        <v>128</v>
      </c>
      <c r="E177" s="17">
        <v>0</v>
      </c>
      <c r="F177" s="17">
        <v>0</v>
      </c>
      <c r="G177" s="17">
        <v>9365.9900000000052</v>
      </c>
      <c r="H177" s="17">
        <v>9365.9900000000052</v>
      </c>
      <c r="I177" s="86"/>
      <c r="J177" s="54"/>
      <c r="K177" s="54"/>
    </row>
    <row r="178" spans="1:11" x14ac:dyDescent="0.25">
      <c r="A178" s="21" t="s">
        <v>44</v>
      </c>
      <c r="B178" s="21"/>
      <c r="C178" s="22"/>
      <c r="D178" s="23" t="s">
        <v>72</v>
      </c>
      <c r="E178" s="24">
        <f t="shared" ref="E178:K178" si="26">SUM(E170:E177)</f>
        <v>23154.6</v>
      </c>
      <c r="F178" s="24">
        <f t="shared" si="26"/>
        <v>32869.990000000005</v>
      </c>
      <c r="G178" s="24">
        <f t="shared" si="26"/>
        <v>44265.990000000005</v>
      </c>
      <c r="H178" s="24">
        <f t="shared" si="26"/>
        <v>44265.990000000005</v>
      </c>
      <c r="I178" s="89">
        <f t="shared" si="26"/>
        <v>31860</v>
      </c>
      <c r="J178" s="24">
        <f t="shared" si="26"/>
        <v>30960</v>
      </c>
      <c r="K178" s="24">
        <f t="shared" si="26"/>
        <v>31460</v>
      </c>
    </row>
    <row r="179" spans="1:11" x14ac:dyDescent="0.25">
      <c r="A179" s="39"/>
      <c r="B179" s="39"/>
      <c r="C179" s="40"/>
      <c r="D179" s="41" t="s">
        <v>8</v>
      </c>
      <c r="E179" s="43"/>
      <c r="F179" s="43"/>
      <c r="G179" s="43"/>
      <c r="H179" s="43"/>
      <c r="I179" s="92"/>
      <c r="J179" s="43"/>
      <c r="K179" s="43"/>
    </row>
    <row r="180" spans="1:11" x14ac:dyDescent="0.25">
      <c r="A180" s="78" t="s">
        <v>119</v>
      </c>
      <c r="B180" s="64" t="s">
        <v>121</v>
      </c>
      <c r="C180" s="57">
        <v>630</v>
      </c>
      <c r="D180" s="28" t="s">
        <v>65</v>
      </c>
      <c r="E180" s="25">
        <v>28.23</v>
      </c>
      <c r="F180" s="25">
        <v>923.68999999999994</v>
      </c>
      <c r="G180" s="25">
        <v>1000</v>
      </c>
      <c r="H180" s="25">
        <v>1000</v>
      </c>
      <c r="I180" s="88">
        <v>2000</v>
      </c>
      <c r="J180" s="88">
        <v>2000</v>
      </c>
      <c r="K180" s="88">
        <v>2000</v>
      </c>
    </row>
    <row r="181" spans="1:11" x14ac:dyDescent="0.25">
      <c r="A181" s="78" t="s">
        <v>119</v>
      </c>
      <c r="B181" s="64" t="s">
        <v>121</v>
      </c>
      <c r="C181" s="57">
        <v>630</v>
      </c>
      <c r="D181" s="32" t="s">
        <v>66</v>
      </c>
      <c r="E181" s="17">
        <v>8050.4400000000014</v>
      </c>
      <c r="F181" s="17">
        <v>5816.0100000000011</v>
      </c>
      <c r="G181" s="17">
        <v>11000</v>
      </c>
      <c r="H181" s="17">
        <v>11000</v>
      </c>
      <c r="I181" s="88">
        <v>14000</v>
      </c>
      <c r="J181" s="88">
        <v>14000</v>
      </c>
      <c r="K181" s="88">
        <v>14000</v>
      </c>
    </row>
    <row r="182" spans="1:11" x14ac:dyDescent="0.25">
      <c r="A182" s="78" t="s">
        <v>119</v>
      </c>
      <c r="B182" s="64" t="s">
        <v>121</v>
      </c>
      <c r="C182" s="57">
        <v>630</v>
      </c>
      <c r="D182" s="15" t="s">
        <v>67</v>
      </c>
      <c r="E182" s="17">
        <v>35300.31</v>
      </c>
      <c r="F182" s="17">
        <v>43499.9</v>
      </c>
      <c r="G182" s="17">
        <v>60000</v>
      </c>
      <c r="H182" s="17">
        <v>60000</v>
      </c>
      <c r="I182" s="88">
        <v>62200</v>
      </c>
      <c r="J182" s="31">
        <v>75000</v>
      </c>
      <c r="K182" s="31">
        <v>75000</v>
      </c>
    </row>
    <row r="183" spans="1:11" x14ac:dyDescent="0.25">
      <c r="A183" s="21" t="s">
        <v>44</v>
      </c>
      <c r="B183" s="21"/>
      <c r="C183" s="22"/>
      <c r="D183" s="23" t="s">
        <v>8</v>
      </c>
      <c r="E183" s="24">
        <f>SUM(E180:E182)</f>
        <v>43378.979999999996</v>
      </c>
      <c r="F183" s="24">
        <f>SUM(F180:F182)</f>
        <v>50239.600000000006</v>
      </c>
      <c r="G183" s="24">
        <f>SUM(G180:G182)</f>
        <v>72000</v>
      </c>
      <c r="H183" s="24">
        <f t="shared" ref="H183:I183" si="27">SUM(H180:H182)</f>
        <v>72000</v>
      </c>
      <c r="I183" s="89">
        <f t="shared" si="27"/>
        <v>78200</v>
      </c>
      <c r="J183" s="24">
        <f t="shared" ref="J183:K183" si="28">SUM(J180:J182)</f>
        <v>91000</v>
      </c>
      <c r="K183" s="24">
        <f t="shared" si="28"/>
        <v>91000</v>
      </c>
    </row>
    <row r="184" spans="1:11" x14ac:dyDescent="0.25">
      <c r="A184" s="39"/>
      <c r="B184" s="39"/>
      <c r="C184" s="40"/>
      <c r="D184" s="41" t="s">
        <v>152</v>
      </c>
      <c r="E184" s="43"/>
      <c r="F184" s="43"/>
      <c r="G184" s="43"/>
      <c r="H184" s="43"/>
      <c r="I184" s="92"/>
      <c r="J184" s="43"/>
      <c r="K184" s="43"/>
    </row>
    <row r="185" spans="1:11" s="46" customFormat="1" x14ac:dyDescent="0.25">
      <c r="A185" s="78" t="s">
        <v>119</v>
      </c>
      <c r="B185" s="82" t="s">
        <v>106</v>
      </c>
      <c r="C185" s="61">
        <v>630</v>
      </c>
      <c r="D185" s="16" t="s">
        <v>134</v>
      </c>
      <c r="E185" s="17">
        <v>630.19999999999993</v>
      </c>
      <c r="F185" s="17">
        <v>8644.1200000000008</v>
      </c>
      <c r="G185" s="17">
        <v>10084</v>
      </c>
      <c r="H185" s="17">
        <v>10084</v>
      </c>
      <c r="I185" s="88">
        <v>500</v>
      </c>
      <c r="J185" s="31">
        <v>84</v>
      </c>
      <c r="K185" s="31">
        <v>84</v>
      </c>
    </row>
    <row r="186" spans="1:11" s="46" customFormat="1" x14ac:dyDescent="0.25">
      <c r="A186" s="78" t="s">
        <v>119</v>
      </c>
      <c r="B186" s="64" t="s">
        <v>106</v>
      </c>
      <c r="C186" s="61">
        <v>630</v>
      </c>
      <c r="D186" s="16" t="s">
        <v>68</v>
      </c>
      <c r="E186" s="25">
        <v>3471.8099999999995</v>
      </c>
      <c r="F186" s="25">
        <v>1380.1799999999998</v>
      </c>
      <c r="G186" s="25">
        <v>2000</v>
      </c>
      <c r="H186" s="25">
        <v>2000</v>
      </c>
      <c r="I186" s="88">
        <v>4000</v>
      </c>
      <c r="J186" s="31">
        <v>2500</v>
      </c>
      <c r="K186" s="31">
        <v>3000</v>
      </c>
    </row>
    <row r="187" spans="1:11" x14ac:dyDescent="0.25">
      <c r="A187" s="21" t="s">
        <v>44</v>
      </c>
      <c r="B187" s="21"/>
      <c r="C187" s="22"/>
      <c r="D187" s="23" t="s">
        <v>152</v>
      </c>
      <c r="E187" s="24">
        <f t="shared" ref="E187" si="29">SUM(E185:E186)</f>
        <v>4102.0099999999993</v>
      </c>
      <c r="F187" s="24">
        <f t="shared" ref="F187:K187" si="30">SUM(F185:F186)</f>
        <v>10024.300000000001</v>
      </c>
      <c r="G187" s="24">
        <f t="shared" si="30"/>
        <v>12084</v>
      </c>
      <c r="H187" s="24">
        <f t="shared" si="30"/>
        <v>12084</v>
      </c>
      <c r="I187" s="89">
        <f t="shared" si="30"/>
        <v>4500</v>
      </c>
      <c r="J187" s="24">
        <f t="shared" si="30"/>
        <v>2584</v>
      </c>
      <c r="K187" s="24">
        <f t="shared" si="30"/>
        <v>3084</v>
      </c>
    </row>
    <row r="188" spans="1:11" x14ac:dyDescent="0.25">
      <c r="A188" s="39"/>
      <c r="B188" s="39" t="s">
        <v>73</v>
      </c>
      <c r="C188" s="40"/>
      <c r="D188" s="41"/>
      <c r="E188" s="42">
        <f t="shared" ref="E188" si="31">SUM(E187,E183,E178,E156:E168)</f>
        <v>163143.06999999995</v>
      </c>
      <c r="F188" s="42">
        <f t="shared" ref="F188:K188" si="32">SUM(F187,F183,F178,F156:F168)</f>
        <v>183057.75000000003</v>
      </c>
      <c r="G188" s="42">
        <f t="shared" si="32"/>
        <v>231892.99</v>
      </c>
      <c r="H188" s="42">
        <f t="shared" si="32"/>
        <v>231892.99</v>
      </c>
      <c r="I188" s="94">
        <f>SUM(I187,I183,I178,I156:I168)</f>
        <v>199056</v>
      </c>
      <c r="J188" s="42">
        <f t="shared" si="32"/>
        <v>216203.25</v>
      </c>
      <c r="K188" s="42">
        <f t="shared" si="32"/>
        <v>223944.75</v>
      </c>
    </row>
    <row r="189" spans="1:11" x14ac:dyDescent="0.25">
      <c r="A189" s="39"/>
      <c r="B189" s="39"/>
      <c r="C189" s="40"/>
      <c r="D189" s="41" t="s">
        <v>45</v>
      </c>
      <c r="E189" s="43"/>
      <c r="F189" s="43"/>
      <c r="G189" s="43"/>
      <c r="H189" s="43"/>
      <c r="I189" s="92"/>
      <c r="J189" s="43"/>
      <c r="K189" s="43"/>
    </row>
    <row r="190" spans="1:11" x14ac:dyDescent="0.25">
      <c r="A190" s="78" t="s">
        <v>129</v>
      </c>
      <c r="B190" s="64" t="s">
        <v>121</v>
      </c>
      <c r="C190" s="57">
        <v>717001</v>
      </c>
      <c r="D190" s="15" t="s">
        <v>23</v>
      </c>
      <c r="E190" s="17">
        <v>51925.96</v>
      </c>
      <c r="F190" s="17">
        <v>46147.66</v>
      </c>
      <c r="G190" s="17">
        <v>51220</v>
      </c>
      <c r="H190" s="17">
        <v>51220</v>
      </c>
      <c r="I190" s="54">
        <v>6000</v>
      </c>
      <c r="J190" s="86"/>
      <c r="K190" s="86"/>
    </row>
    <row r="191" spans="1:11" x14ac:dyDescent="0.25">
      <c r="A191" s="78" t="s">
        <v>129</v>
      </c>
      <c r="B191" s="78" t="s">
        <v>121</v>
      </c>
      <c r="C191" s="57">
        <v>717001</v>
      </c>
      <c r="D191" s="15" t="s">
        <v>25</v>
      </c>
      <c r="E191" s="17">
        <v>18835.600000000002</v>
      </c>
      <c r="F191" s="17">
        <v>16909.25</v>
      </c>
      <c r="G191" s="17">
        <v>18891</v>
      </c>
      <c r="H191" s="17">
        <v>18891</v>
      </c>
      <c r="I191" s="54">
        <f>(I190*0.3495)+(0.02*I190)</f>
        <v>2217</v>
      </c>
      <c r="J191" s="86"/>
      <c r="K191" s="86"/>
    </row>
    <row r="192" spans="1:11" x14ac:dyDescent="0.25">
      <c r="A192" s="78" t="s">
        <v>129</v>
      </c>
      <c r="B192" s="64" t="s">
        <v>121</v>
      </c>
      <c r="C192" s="57">
        <v>717001</v>
      </c>
      <c r="D192" s="15" t="s">
        <v>95</v>
      </c>
      <c r="E192" s="17">
        <v>315.33000000000004</v>
      </c>
      <c r="F192" s="17">
        <v>125.14</v>
      </c>
      <c r="G192" s="17">
        <v>300</v>
      </c>
      <c r="H192" s="17">
        <v>300</v>
      </c>
      <c r="I192" s="54">
        <v>50</v>
      </c>
      <c r="J192" s="86"/>
      <c r="K192" s="86"/>
    </row>
    <row r="193" spans="1:11" x14ac:dyDescent="0.25">
      <c r="A193" s="78" t="s">
        <v>129</v>
      </c>
      <c r="B193" s="78" t="s">
        <v>121</v>
      </c>
      <c r="C193" s="57">
        <v>717001</v>
      </c>
      <c r="D193" s="15" t="s">
        <v>26</v>
      </c>
      <c r="E193" s="17">
        <v>607.70999999999992</v>
      </c>
      <c r="F193" s="17">
        <v>635.12</v>
      </c>
      <c r="G193" s="17">
        <v>800</v>
      </c>
      <c r="H193" s="17">
        <v>800</v>
      </c>
      <c r="I193" s="54">
        <v>150</v>
      </c>
      <c r="J193" s="86"/>
      <c r="K193" s="86"/>
    </row>
    <row r="194" spans="1:11" x14ac:dyDescent="0.25">
      <c r="A194" s="78" t="s">
        <v>129</v>
      </c>
      <c r="B194" s="64" t="s">
        <v>121</v>
      </c>
      <c r="C194" s="57">
        <v>717001</v>
      </c>
      <c r="D194" s="15" t="s">
        <v>12</v>
      </c>
      <c r="E194" s="17">
        <v>2418.83</v>
      </c>
      <c r="F194" s="17">
        <v>2154.16</v>
      </c>
      <c r="G194" s="17">
        <v>2400</v>
      </c>
      <c r="H194" s="17">
        <v>2400</v>
      </c>
      <c r="I194" s="54">
        <v>160</v>
      </c>
      <c r="J194" s="86"/>
      <c r="K194" s="86"/>
    </row>
    <row r="195" spans="1:11" x14ac:dyDescent="0.25">
      <c r="A195" s="78" t="s">
        <v>129</v>
      </c>
      <c r="B195" s="78" t="s">
        <v>121</v>
      </c>
      <c r="C195" s="57">
        <v>717001</v>
      </c>
      <c r="D195" s="15" t="s">
        <v>27</v>
      </c>
      <c r="E195" s="17">
        <v>498.49999999999994</v>
      </c>
      <c r="F195" s="17">
        <v>433.26</v>
      </c>
      <c r="G195" s="17">
        <v>544</v>
      </c>
      <c r="H195" s="17">
        <v>544</v>
      </c>
      <c r="I195" s="54">
        <f>0.011*I190</f>
        <v>66</v>
      </c>
      <c r="J195" s="86"/>
      <c r="K195" s="86"/>
    </row>
    <row r="196" spans="1:11" x14ac:dyDescent="0.25">
      <c r="A196" s="78" t="s">
        <v>129</v>
      </c>
      <c r="B196" s="64" t="s">
        <v>121</v>
      </c>
      <c r="C196" s="57">
        <v>717001</v>
      </c>
      <c r="D196" s="15" t="s">
        <v>69</v>
      </c>
      <c r="E196" s="17">
        <v>57172.140000000007</v>
      </c>
      <c r="F196" s="17">
        <v>57797.830000000009</v>
      </c>
      <c r="G196" s="17">
        <v>60000</v>
      </c>
      <c r="H196" s="17">
        <v>60000</v>
      </c>
      <c r="I196" s="54">
        <v>8500</v>
      </c>
      <c r="J196" s="86"/>
      <c r="K196" s="86"/>
    </row>
    <row r="197" spans="1:11" x14ac:dyDescent="0.25">
      <c r="A197" s="56"/>
      <c r="B197" s="38"/>
      <c r="C197" s="33"/>
      <c r="D197" s="15"/>
      <c r="E197" s="17"/>
      <c r="F197" s="17"/>
      <c r="G197" s="17"/>
      <c r="H197" s="17"/>
      <c r="I197" s="86"/>
      <c r="J197" s="54"/>
      <c r="K197" s="54"/>
    </row>
    <row r="198" spans="1:11" x14ac:dyDescent="0.25">
      <c r="A198" s="56" t="s">
        <v>21</v>
      </c>
      <c r="B198" s="38" t="s">
        <v>121</v>
      </c>
      <c r="C198" s="33">
        <v>632001</v>
      </c>
      <c r="D198" s="15" t="s">
        <v>165</v>
      </c>
      <c r="E198" s="17"/>
      <c r="F198" s="17"/>
      <c r="G198" s="17"/>
      <c r="H198" s="17"/>
      <c r="I198" s="88">
        <v>30000</v>
      </c>
      <c r="J198" s="31"/>
      <c r="K198" s="31"/>
    </row>
    <row r="199" spans="1:11" x14ac:dyDescent="0.25">
      <c r="A199" s="78" t="s">
        <v>21</v>
      </c>
      <c r="B199" s="64" t="s">
        <v>121</v>
      </c>
      <c r="C199" s="83">
        <v>717002</v>
      </c>
      <c r="D199" s="15" t="s">
        <v>16</v>
      </c>
      <c r="E199" s="25"/>
      <c r="F199" s="25"/>
      <c r="G199" s="25">
        <v>66000</v>
      </c>
      <c r="H199" s="25">
        <v>66000</v>
      </c>
      <c r="I199" s="86"/>
      <c r="J199" s="54"/>
      <c r="K199" s="54"/>
    </row>
    <row r="200" spans="1:11" x14ac:dyDescent="0.25">
      <c r="A200" s="78" t="s">
        <v>21</v>
      </c>
      <c r="B200" s="38" t="s">
        <v>125</v>
      </c>
      <c r="C200" s="33">
        <v>717001</v>
      </c>
      <c r="D200" s="15" t="s">
        <v>151</v>
      </c>
      <c r="E200" s="25"/>
      <c r="F200" s="25"/>
      <c r="G200" s="25">
        <v>30000</v>
      </c>
      <c r="H200" s="25">
        <v>30000</v>
      </c>
      <c r="I200" s="54"/>
      <c r="J200" s="54"/>
      <c r="K200" s="54"/>
    </row>
    <row r="201" spans="1:11" x14ac:dyDescent="0.25">
      <c r="A201" s="78" t="s">
        <v>21</v>
      </c>
      <c r="B201" s="100" t="s">
        <v>125</v>
      </c>
      <c r="C201" s="33">
        <v>716</v>
      </c>
      <c r="D201" s="15" t="s">
        <v>146</v>
      </c>
      <c r="E201" s="25"/>
      <c r="F201" s="25"/>
      <c r="G201" s="25">
        <v>10000</v>
      </c>
      <c r="H201" s="25">
        <v>10000</v>
      </c>
      <c r="I201" s="54"/>
      <c r="J201" s="54"/>
      <c r="K201" s="54"/>
    </row>
    <row r="202" spans="1:11" x14ac:dyDescent="0.25">
      <c r="A202" s="78" t="s">
        <v>21</v>
      </c>
      <c r="B202" s="67"/>
      <c r="C202" s="97">
        <v>719014</v>
      </c>
      <c r="D202" s="15" t="s">
        <v>141</v>
      </c>
      <c r="E202" s="25">
        <v>2020.23</v>
      </c>
      <c r="F202" s="25">
        <v>629.15</v>
      </c>
      <c r="G202" s="17"/>
      <c r="H202" s="17"/>
      <c r="I202" s="86">
        <v>0</v>
      </c>
      <c r="J202" s="54"/>
      <c r="K202" s="54"/>
    </row>
    <row r="203" spans="1:11" x14ac:dyDescent="0.25">
      <c r="A203" s="39"/>
      <c r="B203" s="39" t="s">
        <v>70</v>
      </c>
      <c r="C203" s="40"/>
      <c r="D203" s="41" t="s">
        <v>45</v>
      </c>
      <c r="E203" s="42">
        <f t="shared" ref="E203:K203" si="33">SUM(E190:E202)</f>
        <v>133794.30000000002</v>
      </c>
      <c r="F203" s="42">
        <f t="shared" si="33"/>
        <v>124831.57</v>
      </c>
      <c r="G203" s="42">
        <f t="shared" si="33"/>
        <v>240155</v>
      </c>
      <c r="H203" s="42">
        <f t="shared" si="33"/>
        <v>240155</v>
      </c>
      <c r="I203" s="94">
        <f t="shared" si="33"/>
        <v>47143</v>
      </c>
      <c r="J203" s="42">
        <f t="shared" si="33"/>
        <v>0</v>
      </c>
      <c r="K203" s="42">
        <f t="shared" si="33"/>
        <v>0</v>
      </c>
    </row>
    <row r="204" spans="1:11" ht="15.75" thickBot="1" x14ac:dyDescent="0.3">
      <c r="A204" s="109" t="s">
        <v>71</v>
      </c>
      <c r="B204" s="110"/>
      <c r="C204" s="110"/>
      <c r="D204" s="111"/>
      <c r="E204" s="27">
        <f t="shared" ref="E204:K204" si="34">SUM(E203,E188)</f>
        <v>296937.37</v>
      </c>
      <c r="F204" s="27">
        <f t="shared" si="34"/>
        <v>307889.32000000007</v>
      </c>
      <c r="G204" s="27">
        <f t="shared" si="34"/>
        <v>472047.99</v>
      </c>
      <c r="H204" s="27">
        <f t="shared" si="34"/>
        <v>472047.99</v>
      </c>
      <c r="I204" s="90">
        <f t="shared" si="34"/>
        <v>246199</v>
      </c>
      <c r="J204" s="27">
        <f t="shared" si="34"/>
        <v>216203.25</v>
      </c>
      <c r="K204" s="27">
        <f t="shared" si="34"/>
        <v>223944.75</v>
      </c>
    </row>
    <row r="205" spans="1:11" ht="16.5" thickBot="1" x14ac:dyDescent="0.3">
      <c r="A205" s="50"/>
      <c r="B205" s="112" t="s">
        <v>14</v>
      </c>
      <c r="C205" s="113"/>
      <c r="D205" s="114"/>
      <c r="E205" s="37">
        <f t="shared" ref="E205:K205" si="35">SUM(E204,E153)</f>
        <v>919102.17999999993</v>
      </c>
      <c r="F205" s="37">
        <f t="shared" si="35"/>
        <v>879391.29</v>
      </c>
      <c r="G205" s="37">
        <f t="shared" si="35"/>
        <v>1006678.45</v>
      </c>
      <c r="H205" s="37">
        <f t="shared" si="35"/>
        <v>1006678.45</v>
      </c>
      <c r="I205" s="91">
        <f>SUM(I204,I153)</f>
        <v>836743.81400000001</v>
      </c>
      <c r="J205" s="37">
        <f t="shared" si="35"/>
        <v>663516.25</v>
      </c>
      <c r="K205" s="37">
        <f t="shared" si="35"/>
        <v>674157.75</v>
      </c>
    </row>
    <row r="206" spans="1:11" ht="15.75" x14ac:dyDescent="0.25">
      <c r="A206" s="51"/>
      <c r="B206" s="51" t="s">
        <v>19</v>
      </c>
      <c r="C206" s="51"/>
      <c r="D206" s="51"/>
      <c r="E206" s="5"/>
      <c r="F206" s="5"/>
      <c r="G206" s="5"/>
      <c r="H206" s="5"/>
      <c r="I206" s="5"/>
      <c r="J206" s="5"/>
      <c r="K206" s="5"/>
    </row>
    <row r="207" spans="1:11" ht="15.75" x14ac:dyDescent="0.25">
      <c r="A207" s="52"/>
      <c r="B207" s="52"/>
      <c r="C207" s="51" t="s">
        <v>153</v>
      </c>
      <c r="D207" s="51"/>
      <c r="E207" s="5"/>
      <c r="F207" s="5"/>
      <c r="G207" s="5"/>
      <c r="H207" s="5"/>
      <c r="I207" s="5"/>
      <c r="J207" s="5"/>
      <c r="K207" s="5"/>
    </row>
    <row r="208" spans="1:11" ht="15.75" x14ac:dyDescent="0.25">
      <c r="A208" s="86"/>
      <c r="B208" s="86"/>
      <c r="C208" s="51" t="s">
        <v>154</v>
      </c>
      <c r="D208" s="51"/>
      <c r="E208" s="5"/>
      <c r="F208" s="5"/>
      <c r="G208" s="5"/>
      <c r="H208" s="5"/>
      <c r="I208" s="5"/>
      <c r="J208" s="5"/>
      <c r="K208" s="5"/>
    </row>
    <row r="209" spans="1:11" ht="15.75" x14ac:dyDescent="0.25">
      <c r="A209" s="55"/>
      <c r="B209" s="55"/>
      <c r="C209" s="51" t="s">
        <v>155</v>
      </c>
      <c r="D209" s="51"/>
      <c r="E209" s="5"/>
      <c r="F209" s="5"/>
      <c r="G209" s="5"/>
      <c r="H209" s="5"/>
      <c r="I209" s="5"/>
      <c r="J209" s="5"/>
      <c r="K209" s="5"/>
    </row>
    <row r="210" spans="1:11" s="4" customFormat="1" ht="5.25" customHeight="1" x14ac:dyDescent="0.25">
      <c r="A210" s="51"/>
      <c r="B210" s="51"/>
      <c r="C210" s="51"/>
      <c r="D210" s="51"/>
      <c r="E210" s="5"/>
      <c r="F210" s="5"/>
      <c r="G210" s="5"/>
      <c r="H210" s="5"/>
      <c r="I210" s="5"/>
      <c r="J210" s="5"/>
      <c r="K210" s="5"/>
    </row>
    <row r="211" spans="1:11" s="4" customFormat="1" ht="15.75" customHeight="1" x14ac:dyDescent="0.25">
      <c r="E211" s="5"/>
      <c r="F211" s="5"/>
      <c r="G211" s="5"/>
      <c r="H211" s="5"/>
      <c r="I211" s="5"/>
      <c r="J211" s="5"/>
      <c r="K211" s="5"/>
    </row>
  </sheetData>
  <mergeCells count="14">
    <mergeCell ref="B1:K1"/>
    <mergeCell ref="B2:K2"/>
    <mergeCell ref="B51:D51"/>
    <mergeCell ref="A50:D50"/>
    <mergeCell ref="I5:K5"/>
    <mergeCell ref="A7:D7"/>
    <mergeCell ref="A28:D28"/>
    <mergeCell ref="A29:D29"/>
    <mergeCell ref="A204:D204"/>
    <mergeCell ref="B205:D205"/>
    <mergeCell ref="A154:D154"/>
    <mergeCell ref="I54:K54"/>
    <mergeCell ref="A56:D56"/>
    <mergeCell ref="A153:D153"/>
  </mergeCells>
  <phoneticPr fontId="22" type="noConversion"/>
  <pageMargins left="0.19" right="0.33" top="0.74803149606299213" bottom="0.74803149606299213" header="0.31496062992125984" footer="0.31496062992125984"/>
  <pageSetup paperSize="8" scale="80" orientation="portrait" horizontalDpi="300" verticalDpi="30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Hárok1</vt:lpstr>
      <vt:lpstr>Hárok3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Obec</dc:creator>
  <cp:lastModifiedBy>Pro veduci</cp:lastModifiedBy>
  <cp:lastPrinted>2023-02-21T12:41:17Z</cp:lastPrinted>
  <dcterms:created xsi:type="dcterms:W3CDTF">2015-11-12T08:45:14Z</dcterms:created>
  <dcterms:modified xsi:type="dcterms:W3CDTF">2023-02-21T12:45:49Z</dcterms:modified>
</cp:coreProperties>
</file>