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Nový priečinok\"/>
    </mc:Choice>
  </mc:AlternateContent>
  <xr:revisionPtr revIDLastSave="0" documentId="13_ncr:1_{BA74ED4F-0CD5-4333-BA27-C95D758822D6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</workbook>
</file>

<file path=xl/calcChain.xml><?xml version="1.0" encoding="utf-8"?>
<calcChain xmlns="http://schemas.openxmlformats.org/spreadsheetml/2006/main">
  <c r="K126" i="1" l="1"/>
  <c r="K122" i="1"/>
  <c r="J126" i="1"/>
  <c r="J122" i="1"/>
  <c r="J131" i="1"/>
  <c r="K131" i="1"/>
  <c r="J132" i="1"/>
  <c r="K132" i="1"/>
  <c r="I9" i="1"/>
  <c r="I79" i="1" l="1"/>
  <c r="I55" i="1" l="1"/>
  <c r="I102" i="1"/>
  <c r="I118" i="1" l="1"/>
  <c r="K180" i="1" l="1"/>
  <c r="J180" i="1"/>
  <c r="J47" i="1"/>
  <c r="J199" i="1"/>
  <c r="J195" i="1"/>
  <c r="I200" i="1"/>
  <c r="I32" i="1"/>
  <c r="I91" i="1" l="1"/>
  <c r="I195" i="1"/>
  <c r="I27" i="1"/>
  <c r="I56" i="1"/>
  <c r="I122" i="1"/>
  <c r="I80" i="1"/>
  <c r="I131" i="1"/>
  <c r="I84" i="1"/>
  <c r="I132" i="1"/>
  <c r="H151" i="1" l="1"/>
  <c r="H217" i="1"/>
  <c r="G23" i="1"/>
  <c r="G47" i="1"/>
  <c r="I47" i="1" l="1"/>
  <c r="I156" i="1"/>
  <c r="I157" i="1" s="1"/>
  <c r="I169" i="1" l="1"/>
  <c r="J113" i="1" l="1"/>
  <c r="K113" i="1"/>
  <c r="J114" i="1"/>
  <c r="K114" i="1"/>
  <c r="J115" i="1"/>
  <c r="K115" i="1"/>
  <c r="J103" i="1"/>
  <c r="K103" i="1"/>
  <c r="I115" i="1"/>
  <c r="I114" i="1"/>
  <c r="I112" i="1"/>
  <c r="I113" i="1"/>
  <c r="I110" i="1"/>
  <c r="I103" i="1"/>
  <c r="I119" i="1" l="1"/>
  <c r="I10" i="1" s="1"/>
  <c r="F217" i="1"/>
  <c r="F191" i="1"/>
  <c r="F185" i="1"/>
  <c r="F180" i="1"/>
  <c r="F151" i="1"/>
  <c r="F119" i="1"/>
  <c r="F99" i="1"/>
  <c r="F91" i="1"/>
  <c r="F84" i="1"/>
  <c r="F77" i="1"/>
  <c r="F71" i="1"/>
  <c r="F47" i="1"/>
  <c r="F35" i="1"/>
  <c r="F27" i="1"/>
  <c r="F23" i="1"/>
  <c r="F192" i="1" l="1"/>
  <c r="F218" i="1" s="1"/>
  <c r="F28" i="1"/>
  <c r="F100" i="1"/>
  <c r="F153" i="1" s="1"/>
  <c r="F48" i="1"/>
  <c r="J169" i="1"/>
  <c r="K169" i="1"/>
  <c r="J157" i="1"/>
  <c r="K157" i="1"/>
  <c r="J110" i="1"/>
  <c r="K110" i="1"/>
  <c r="J64" i="1"/>
  <c r="K64" i="1"/>
  <c r="J56" i="1"/>
  <c r="K56" i="1"/>
  <c r="F49" i="1" l="1"/>
  <c r="F219" i="1"/>
  <c r="J11" i="1"/>
  <c r="K11" i="1"/>
  <c r="J12" i="1"/>
  <c r="K12" i="1"/>
  <c r="I199" i="1" l="1"/>
  <c r="I217" i="1" l="1"/>
  <c r="I31" i="1" s="1"/>
  <c r="I35" i="1" s="1"/>
  <c r="I126" i="1"/>
  <c r="I64" i="1"/>
  <c r="G185" i="1"/>
  <c r="H180" i="1"/>
  <c r="G180" i="1"/>
  <c r="G191" i="1"/>
  <c r="G217" i="1"/>
  <c r="E151" i="1"/>
  <c r="G151" i="1"/>
  <c r="E185" i="1"/>
  <c r="G71" i="1"/>
  <c r="E217" i="1"/>
  <c r="E191" i="1"/>
  <c r="E180" i="1"/>
  <c r="E119" i="1"/>
  <c r="E99" i="1"/>
  <c r="E91" i="1"/>
  <c r="E84" i="1"/>
  <c r="E77" i="1"/>
  <c r="E71" i="1"/>
  <c r="E23" i="1"/>
  <c r="E27" i="1"/>
  <c r="E35" i="1"/>
  <c r="E47" i="1"/>
  <c r="I12" i="1" l="1"/>
  <c r="I151" i="1"/>
  <c r="G192" i="1"/>
  <c r="E192" i="1"/>
  <c r="E218" i="1" s="1"/>
  <c r="E48" i="1"/>
  <c r="E100" i="1"/>
  <c r="E153" i="1" s="1"/>
  <c r="E28" i="1"/>
  <c r="E49" i="1" l="1"/>
  <c r="E219" i="1"/>
  <c r="K47" i="1" l="1"/>
  <c r="J217" i="1" l="1"/>
  <c r="K217" i="1"/>
  <c r="H47" i="1"/>
  <c r="H99" i="1" l="1"/>
  <c r="H191" i="1"/>
  <c r="H35" i="1"/>
  <c r="H27" i="1"/>
  <c r="G27" i="1"/>
  <c r="H23" i="1"/>
  <c r="G119" i="1"/>
  <c r="G99" i="1"/>
  <c r="G91" i="1"/>
  <c r="G84" i="1"/>
  <c r="G77" i="1"/>
  <c r="G35" i="1"/>
  <c r="G218" i="1" l="1"/>
  <c r="G28" i="1"/>
  <c r="G48" i="1"/>
  <c r="G100" i="1"/>
  <c r="G153" i="1" s="1"/>
  <c r="H48" i="1"/>
  <c r="G219" i="1" l="1"/>
  <c r="G49" i="1"/>
  <c r="I180" i="1"/>
  <c r="J27" i="1" l="1"/>
  <c r="K27" i="1"/>
  <c r="H119" i="1" l="1"/>
  <c r="J119" i="1"/>
  <c r="J10" i="1" s="1"/>
  <c r="K119" i="1"/>
  <c r="K10" i="1" s="1"/>
  <c r="I99" i="1" l="1"/>
  <c r="I77" i="1"/>
  <c r="I191" i="1"/>
  <c r="J31" i="1" l="1"/>
  <c r="K31" i="1"/>
  <c r="J191" i="1"/>
  <c r="K191" i="1"/>
  <c r="J185" i="1"/>
  <c r="K185" i="1"/>
  <c r="J151" i="1"/>
  <c r="K151" i="1"/>
  <c r="J99" i="1"/>
  <c r="K99" i="1"/>
  <c r="H91" i="1"/>
  <c r="J91" i="1"/>
  <c r="K91" i="1"/>
  <c r="H84" i="1"/>
  <c r="J84" i="1"/>
  <c r="K84" i="1"/>
  <c r="H71" i="1"/>
  <c r="I71" i="1"/>
  <c r="I100" i="1" s="1"/>
  <c r="J71" i="1"/>
  <c r="K71" i="1"/>
  <c r="I48" i="1"/>
  <c r="I23" i="1" l="1"/>
  <c r="I28" i="1" s="1"/>
  <c r="I49" i="1" s="1"/>
  <c r="J192" i="1"/>
  <c r="I153" i="1"/>
  <c r="H28" i="1"/>
  <c r="H49" i="1" s="1"/>
  <c r="K192" i="1"/>
  <c r="K218" i="1" l="1"/>
  <c r="J218" i="1"/>
  <c r="J35" i="1"/>
  <c r="J48" i="1" s="1"/>
  <c r="K35" i="1"/>
  <c r="K48" i="1" s="1"/>
  <c r="H185" i="1" l="1"/>
  <c r="I185" i="1"/>
  <c r="H192" i="1" l="1"/>
  <c r="H218" i="1" s="1"/>
  <c r="H77" i="1" l="1"/>
  <c r="H100" i="1" l="1"/>
  <c r="H153" i="1" l="1"/>
  <c r="H219" i="1" s="1"/>
  <c r="K77" i="1"/>
  <c r="K100" i="1" s="1"/>
  <c r="K9" i="1" s="1"/>
  <c r="J77" i="1"/>
  <c r="J100" i="1" s="1"/>
  <c r="J9" i="1" s="1"/>
  <c r="K23" i="1" l="1"/>
  <c r="K28" i="1" s="1"/>
  <c r="K49" i="1" s="1"/>
  <c r="K153" i="1"/>
  <c r="K219" i="1" s="1"/>
  <c r="J23" i="1"/>
  <c r="J28" i="1" s="1"/>
  <c r="J49" i="1" s="1"/>
  <c r="J153" i="1"/>
  <c r="J219" i="1" l="1"/>
  <c r="I192" i="1" l="1"/>
  <c r="I218" i="1" l="1"/>
  <c r="I2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Lendak</author>
    <author>Pro veduci</author>
    <author>DSL</author>
  </authors>
  <commentList>
    <comment ref="I17" authorId="0" shapeId="0" xr:uid="{436F2A3D-5486-4EF3-BEDC-110676D8DA3D}">
      <text>
        <r>
          <rPr>
            <b/>
            <sz val="9"/>
            <color indexed="81"/>
            <rFont val="Segoe UI"/>
            <charset val="1"/>
          </rPr>
          <t>PrO Lendak:</t>
        </r>
        <r>
          <rPr>
            <sz val="9"/>
            <color indexed="81"/>
            <rFont val="Segoe UI"/>
            <charset val="1"/>
          </rPr>
          <t xml:space="preserve">
dokončenie interiéru zasadačky nad poštou+kancelária účtovníčky obce</t>
        </r>
      </text>
    </comment>
    <comment ref="I21" authorId="0" shapeId="0" xr:uid="{A9173A88-5AB2-457E-B42D-DAAFFE5BACD5}">
      <text>
        <r>
          <rPr>
            <b/>
            <sz val="9"/>
            <color indexed="81"/>
            <rFont val="Segoe UI"/>
            <charset val="1"/>
          </rPr>
          <t>PrO Lendak:</t>
        </r>
        <r>
          <rPr>
            <sz val="9"/>
            <color indexed="81"/>
            <rFont val="Segoe UI"/>
            <charset val="1"/>
          </rPr>
          <t xml:space="preserve">
21 000€ verejné osvetlenie Predná Hora - 30 stĺpov;
3 000 € verejné osvetlenie - Jarná dokončenie - 3 stĺpy;
3 000 € verejné osvetlenie - chodníky - 3 stĺpy;
3 000 € verejné osvetlenie - Hlavná smer Harmónia - 3 stĺpy;</t>
        </r>
      </text>
    </comment>
    <comment ref="I31" authorId="1" shapeId="0" xr:uid="{EE181B3F-1859-494E-B004-896EA0B7ECA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výstavba SKV - 130818€;
3000€ = porealizačné zameranie splaškovej kanalizácie (Lemeje, Jána Vojtaššáka, Jarná, ...);
2000€ = projekt na splaškovú kanalizáciu na Mlynskej ulici (okolo rieky);
2000€ = projekt na ulicu Jána Krstiteľa - splašková kanalizácia </t>
        </r>
      </text>
    </comment>
    <comment ref="I32" authorId="1" shapeId="0" xr:uid="{3BECA576-F524-434C-B768-50E1316A335C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8000€ = vodovod na nové IBV (Pod Kicorou, Rovinky - celá oblasť);
2000€ = projekt na ulicu Jána Krstiteľa - vodovod</t>
        </r>
      </text>
    </comment>
    <comment ref="I62" authorId="1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1600 - benzín
900 - oprava, servis, špeciálne kvapaliny, STK, poistenie</t>
        </r>
      </text>
    </comment>
    <comment ref="I65" authorId="1" shapeId="0" xr:uid="{3D696ADD-5776-4A60-9E32-8B7FFC9112F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I66" authorId="1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I68" authorId="1" shapeId="0" xr:uid="{12D7FDE4-D893-4052-B3F2-ED183B92FD58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4000€ - nové brány na cintorín;</t>
        </r>
      </text>
    </comment>
    <comment ref="I79" authorId="1" shapeId="0" xr:uid="{D3DB8243-6A5F-4E2C-AA2A-63F6BC99707C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7 500€ -kamenivo a chem. posyp; 
9 000€ - 3 lapače oprava- Poľná, Potočná, Na Kosorku
2 000€ - spevnenie krajníc po asfaltovaní v dĺžke cca 750 m
5 000€ - oprava výtlkov po zime
8 500€ - nafta;</t>
        </r>
      </text>
    </comment>
    <comment ref="I80" authorId="0" shapeId="0" xr:uid="{1BD177D6-4D78-4325-BD5D-B898B4A157A5}">
      <text>
        <r>
          <rPr>
            <b/>
            <sz val="9"/>
            <color indexed="81"/>
            <rFont val="Segoe UI"/>
            <charset val="1"/>
          </rPr>
          <t>PrO Lendak:</t>
        </r>
        <r>
          <rPr>
            <sz val="9"/>
            <color indexed="81"/>
            <rFont val="Segoe UI"/>
            <charset val="1"/>
          </rPr>
          <t xml:space="preserve">
10 000€ - rekonštrukcia chodníka - Kostolná-Zadná (nová dlažba+obrubníky+zosvahovanie pomocou L-prefabrikátov (bezbariérový prístup))
1 500 € - pokládka starej dlažby na ul. Jána Pavla II. ;
3 000 € - doplnenie zábradlia na vyvýšenom chodníku na Hlavnej ul.+oprava chodníka (v zákrute sa posúva oporný prefabrikát)</t>
        </r>
      </text>
    </comment>
    <comment ref="I86" authorId="0" shapeId="0" xr:uid="{B7FF94B6-4C33-4CC0-B0F1-7F49215A982C}">
      <text>
        <r>
          <rPr>
            <b/>
            <sz val="9"/>
            <color indexed="81"/>
            <rFont val="Segoe UI"/>
            <charset val="1"/>
          </rPr>
          <t>PrO Lendak:</t>
        </r>
        <r>
          <rPr>
            <sz val="9"/>
            <color indexed="81"/>
            <rFont val="Segoe UI"/>
            <charset val="1"/>
          </rPr>
          <t xml:space="preserve">
21 000€ verejné osvetlenie Predná Hora - 30 stĺpov;
3 000 € verejné osvetlenie - Jarná dokončenie - 3 stĺpy;
3 000 € verejné osvetlenie - chodníky - 3 stĺpy;
3 000 € verejné osvetlenie - Hlavná smer Harmónia - 3 stĺpy;</t>
        </r>
      </text>
    </comment>
    <comment ref="I90" authorId="1" shapeId="0" xr:uid="{84734141-C713-4CC5-9492-2B443BE1A8A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detského ihriska vo Dvore; jarné orezávanie konárov; vianočná výzdoba</t>
        </r>
      </text>
    </comment>
    <comment ref="I94" authorId="1" shapeId="0" xr:uid="{FA796352-343B-4F5B-B21D-B9BED7631F93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JCB - servis zadného ramena = 3200€;
JCB - 2x servis = 3000€;
MAN - brity na snehovú radlicu= 600€;
Poistenie na vozidlá = 1300€;
Ostatné opravy a servis, STK, EK, atď = 2 400€</t>
        </r>
      </text>
    </comment>
    <comment ref="I112" authorId="1" shapeId="0" xr:uid="{F72F137A-DC27-4474-B86B-FF56C2023A87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dotriedenie = 18 600€
nákup 26 400 žltých vriec = 2 850€
nafta = 1 600€
iné výdavky = 1 000€ (alikvótne roz. výdavky na opravu aút, poistenie PZP, poštovné, atď)</t>
        </r>
      </text>
    </comment>
    <comment ref="I113" authorId="1" shapeId="0" xr:uid="{1047622B-B52F-42BD-86D9-632E015A0641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dotriedenie = 600€
nákup 3 000 zelených vriec = 330€
nafta = 800€
iné výdavky = 500€ (alikvótne roz. výdavky na opravu aút, poistenie PZP, poštovné, atď)</t>
        </r>
      </text>
    </comment>
    <comment ref="I114" authorId="1" shapeId="0" xr:uid="{E3FEC71C-EFF1-4352-9A63-BD368C8D71D7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dotriedenie = 5400€
nákup 2 000 modrých vriec = 220€
nafta = 300€
iné výdavky = 300€ (alikvótne roz. výdavky na opravu aút, poistenie PZP, poštovné, atď)</t>
        </r>
      </text>
    </comment>
    <comment ref="I115" authorId="1" shapeId="0" xr:uid="{3673E52D-B225-4EA2-B92E-29ADE226BD88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dotriedenie = 5400€
nákup 3 000 červených a 1000 oranžových vriec = 440€
nafta = 800€
iné výdavky = 500€ (alikvótne roz. výdavky na opravu aút, poistenie PZP, poštovné, atď)</t>
        </r>
      </text>
    </comment>
    <comment ref="I131" authorId="1" shapeId="0" xr:uid="{4B7CC3D4-4A20-42DC-85A2-6C561157E91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15 000 € - MK odvodnenie - plastové rúry s priemerom 600 mm SN8 a žb rúry DN 800 mm, cez cestu so železobet. rúrami; v celkovej dĺžke 95(Plastové 600) a 105 metrov(žb 800) (cez gaberka-birošíka) (Plastové 7600€, žb. rúry 5600€, kamenivo 800€, nafta 1000€;
2 000 € - dokončenie odvodnenia na moste na Potočnej;
7 500 € - MK odvodnenie pred parkom a popod Kino Goral (BGU žľab, obrubníky, priekopové žľaby);
1 000 € - oprava "školského kanála" na Mlynskej ulici
               </t>
        </r>
      </text>
    </comment>
    <comment ref="I132" authorId="2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DSL:</t>
        </r>
        <r>
          <rPr>
            <sz val="9"/>
            <color indexed="81"/>
            <rFont val="Segoe UI"/>
            <family val="2"/>
            <charset val="238"/>
          </rPr>
          <t xml:space="preserve">
Zemné práce - Lokalita Predná Hora po uložení splaškovej kanalizácie = 27 000€
Zemné práce - bagrovanie cesty od Sintry po richtársku cestu+nová cesta pod Kicorou od šatní=  12 000€;
Zemné práce - vysypať cestu k ČOV po uložení VN = 3500€
Ďalšie ZP 4000€ - iné;                        </t>
        </r>
      </text>
    </comment>
    <comment ref="I163" authorId="1" shapeId="0" xr:uid="{0B790797-A6CA-4011-8881-C5FACE006F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I167" authorId="1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I170" authorId="1" shapeId="0" xr:uid="{00000000-0006-0000-0000-000011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I173" authorId="1" shapeId="0" xr:uid="{231ABFFC-28AB-4B78-AD3F-D2FB2B2F778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I175" authorId="1" shapeId="0" xr:uid="{00000000-0006-0000-0000-00001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1500 el. energia
1300 rozbor vody
5000 poplatok štátu
500 iné</t>
        </r>
      </text>
    </comment>
    <comment ref="I183" authorId="1" shapeId="0" xr:uid="{00000000-0006-0000-0000-000017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1000 vývoz kalu
1000 nafta + drobný mat.+ostatné služby
</t>
        </r>
      </text>
    </comment>
    <comment ref="I184" authorId="1" shapeId="0" xr:uid="{00000000-0006-0000-0000-000019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24 000 el. energia
1 200€ nafta + ost. Služby a drobný materiál
3 200€ - zmluva o prevádzkovaní ČOV s W-kontrol.
3000€ - vývoz zhrabiek z čističky</t>
        </r>
      </text>
    </comment>
    <comment ref="I200" authorId="2" shapeId="0" xr:uid="{00000000-0006-0000-0000-00001D000000}">
      <text>
        <r>
          <rPr>
            <b/>
            <sz val="9"/>
            <color indexed="81"/>
            <rFont val="Segoe UI"/>
            <family val="2"/>
            <charset val="238"/>
          </rPr>
          <t xml:space="preserve">DSL: </t>
        </r>
        <r>
          <rPr>
            <sz val="9"/>
            <color indexed="81"/>
            <rFont val="Segoe UI"/>
            <family val="2"/>
            <charset val="238"/>
          </rPr>
          <t xml:space="preserve">
Cena 1m = cca 130€
Lokalita Predná Hora- 500 m - hlavné kanalizačné potrubie + 500 m prípojok= 55 000€
3000€ = porealizačné zameranie splaškovej kanalizácie (Lemeje, Jána Vojtaššáka, Jarná, ...);
2000€ = projekt na splaškovú kanalizáciu na Mlynskej ulici (okolo rieky);
2000€ = projekt na ulicu Jána Krstiteľa - splašková kanalizácia a vodovod               </t>
        </r>
      </text>
    </comment>
  </commentList>
</comments>
</file>

<file path=xl/sharedStrings.xml><?xml version="1.0" encoding="utf-8"?>
<sst xmlns="http://schemas.openxmlformats.org/spreadsheetml/2006/main" count="519" uniqueCount="181">
  <si>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</si>
  <si>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</si>
  <si>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</si>
  <si>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</si>
  <si>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</si>
  <si>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</si>
  <si>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</si>
  <si>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</si>
  <si>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</si>
  <si>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</si>
  <si>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</si>
  <si>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</si>
  <si>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</si>
  <si>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</si>
  <si>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</si>
  <si>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</si>
  <si>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</si>
  <si>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</si>
  <si>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Očak. skutočnosť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</si>
  <si>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</si>
  <si>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</si>
  <si>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</si>
  <si>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</si>
  <si>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</si>
  <si>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</si>
  <si>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</si>
  <si>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</si>
  <si>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</si>
  <si>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</si>
  <si>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</si>
  <si>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ostatný</t>
  </si>
  <si>
    <t>Program 12</t>
  </si>
  <si>
    <t>Cintorín údržba - šparovanie, kosenie, zber</t>
  </si>
  <si>
    <t>Požiarna ochrana - prehliadky</t>
  </si>
  <si>
    <t>Požiarna ochrana - protipožiarne prístrešky</t>
  </si>
  <si>
    <t>Protipožiarne povodňové šachty</t>
  </si>
  <si>
    <t>Protipožiarne označenie</t>
  </si>
  <si>
    <t>Cintorín - osvetlenie</t>
  </si>
  <si>
    <t>MK údržba</t>
  </si>
  <si>
    <t>Dopravné značenie</t>
  </si>
  <si>
    <t>Označenie ulíc</t>
  </si>
  <si>
    <t>Predlženie priepustov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</si>
  <si>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</si>
  <si>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</si>
  <si>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</si>
  <si>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</si>
  <si>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</si>
  <si>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</si>
  <si>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Projekty na garáže</t>
  </si>
  <si>
    <t>Multicar s plošinou</t>
  </si>
  <si>
    <t>Koše na odpad</t>
  </si>
  <si>
    <t>Spolu</t>
  </si>
  <si>
    <t>Akcie obce</t>
  </si>
  <si>
    <t>Zábradlie - ul. Potočná (múzeum)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</si>
  <si>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</si>
  <si>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</si>
  <si>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</si>
  <si>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</si>
  <si>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</si>
  <si>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</si>
  <si>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</si>
  <si>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</si>
  <si>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</si>
  <si>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</si>
  <si>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</si>
  <si>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</si>
  <si>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</si>
  <si>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</si>
  <si>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</si>
  <si>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</si>
  <si>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</si>
  <si>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</si>
  <si>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</si>
  <si>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</si>
  <si>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</si>
  <si>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</si>
  <si>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Práce OcÚ</t>
  </si>
  <si>
    <t>Obyvateľstvo</t>
  </si>
  <si>
    <t>Výstavba novej budovy PrO</t>
  </si>
  <si>
    <t>Výstavba - rozšírenie kanalizácie (a ČOV)</t>
  </si>
  <si>
    <t>Potok Gendreje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</si>
  <si>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</si>
  <si>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</si>
  <si>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</si>
  <si>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</si>
  <si>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</si>
  <si>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</si>
  <si>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</si>
  <si>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</si>
  <si>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</si>
  <si>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</si>
  <si>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Úrok PÚ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</si>
  <si>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</si>
  <si>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</si>
  <si>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</si>
  <si>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</si>
  <si>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</si>
  <si>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</si>
  <si>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</si>
  <si>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</si>
  <si>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</si>
  <si>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</si>
  <si>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Nové vozidlo nákladné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</si>
  <si>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</si>
  <si>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</si>
  <si>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</si>
  <si>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</si>
  <si>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</si>
  <si>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</si>
  <si>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Šatne pri ihrisku</t>
  </si>
  <si>
    <t>Reverzná vibračná lišta</t>
  </si>
  <si>
    <t>Zametač na traktor</t>
  </si>
  <si>
    <t>Vodovod - bežný transfer</t>
  </si>
  <si>
    <t>Energie - plyn + el. energia</t>
  </si>
  <si>
    <t>Náhrady príjmu/ odchodné</t>
  </si>
  <si>
    <t xml:space="preserve">Rekonštrukcia chodníkov </t>
  </si>
  <si>
    <t>Skutočnosť 2018</t>
  </si>
  <si>
    <t>Interiérové vybavenie</t>
  </si>
  <si>
    <t>Výpočtová technika</t>
  </si>
  <si>
    <t>Notebook, skartovačka</t>
  </si>
  <si>
    <t>Kapitálový tr.- Most Sv. Rodiny</t>
  </si>
  <si>
    <t>Kapitálový tr.- Rezačka drážok na asfalt</t>
  </si>
  <si>
    <t>Kapitálový tr.- Malotraktor s príslušenstvom</t>
  </si>
  <si>
    <t>Bežný tr. - Rekonštrukcia strechy obecného úradu</t>
  </si>
  <si>
    <t>223;229</t>
  </si>
  <si>
    <t>131;223001</t>
  </si>
  <si>
    <t>41;46</t>
  </si>
  <si>
    <t>FNC</t>
  </si>
  <si>
    <t>Oprava ČOV</t>
  </si>
  <si>
    <t>41;71</t>
  </si>
  <si>
    <t>0451</t>
  </si>
  <si>
    <t>610;637027</t>
  </si>
  <si>
    <t>633006;637035</t>
  </si>
  <si>
    <t>633009;637035</t>
  </si>
  <si>
    <t>633010;637035</t>
  </si>
  <si>
    <t>634; 637035</t>
  </si>
  <si>
    <t>632001; 637035</t>
  </si>
  <si>
    <t>0510</t>
  </si>
  <si>
    <t>0320</t>
  </si>
  <si>
    <t>0640</t>
  </si>
  <si>
    <t>0830</t>
  </si>
  <si>
    <t>0620</t>
  </si>
  <si>
    <t>634;637035</t>
  </si>
  <si>
    <t>71</t>
  </si>
  <si>
    <t>Most - Sv. Rodiny</t>
  </si>
  <si>
    <t>Rekonštrukcia strechy obecného úradu</t>
  </si>
  <si>
    <t>Výstavba nadstavby pošty</t>
  </si>
  <si>
    <t>713004</t>
  </si>
  <si>
    <t>Rezačka drážok na asfalt</t>
  </si>
  <si>
    <t>714004</t>
  </si>
  <si>
    <t>Malotraktor</t>
  </si>
  <si>
    <t>0520</t>
  </si>
  <si>
    <t>632001;637035</t>
  </si>
  <si>
    <t>633001;637035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</si>
  <si>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</si>
  <si>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</si>
  <si>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</si>
  <si>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</si>
  <si>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</si>
  <si>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</si>
  <si>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</si>
  <si>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</si>
  <si>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</si>
  <si>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Kapitálový transfer - zateplenie budovy Ocú</t>
  </si>
  <si>
    <t>Kapitálový transfer - prekládka plynovodu</t>
  </si>
  <si>
    <t>Práce pre PO</t>
  </si>
  <si>
    <t>Zateplenie budovy PrO</t>
  </si>
  <si>
    <t>Prekládka plynovodu v lokalite Rovinky</t>
  </si>
  <si>
    <t>Opravy a servis aút, poistenie (JCB, UN, MAN, Gazelle, Vega);</t>
  </si>
  <si>
    <t>Rozpočet PrO Lendak na roky 2021 - 2023</t>
  </si>
  <si>
    <t>Skutočnosť 2019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</si>
  <si>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</si>
  <si>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</si>
  <si>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</si>
  <si>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</si>
  <si>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</si>
  <si>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</si>
  <si>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 xml:space="preserve">Kapitálový transfer - nadstavba pošty/zasadačka </t>
  </si>
  <si>
    <t>Cintorín oprava</t>
  </si>
  <si>
    <t>Vodovod - kapitálový transfer - projektová dok.</t>
  </si>
  <si>
    <t>Kap. transfer - projektová dokumentácia - vodovod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</si>
</sst>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2" borderId="8" xfId="1" applyFont="1" applyFill="1" applyBorder="1"/>
    <xf numFmtId="0" fontId="8" fillId="2" borderId="6" xfId="1" applyFont="1" applyFill="1" applyBorder="1"/>
    <xf numFmtId="0" fontId="8" fillId="2" borderId="1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6" fillId="0" borderId="1" xfId="0" applyNumberFormat="1" applyFont="1" applyBorder="1"/>
    <xf numFmtId="2" fontId="4" fillId="11" borderId="1" xfId="0" applyNumberFormat="1" applyFont="1" applyFill="1" applyBorder="1"/>
    <xf numFmtId="0" fontId="11" fillId="0" borderId="14" xfId="1" applyFont="1" applyBorder="1"/>
    <xf numFmtId="0" fontId="11" fillId="0" borderId="10" xfId="1" applyFont="1" applyBorder="1"/>
    <xf numFmtId="0" fontId="12" fillId="9" borderId="14" xfId="1" applyFont="1" applyFill="1" applyBorder="1"/>
    <xf numFmtId="0" fontId="12" fillId="9" borderId="10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6" fillId="3" borderId="1" xfId="0" applyNumberFormat="1" applyFont="1" applyFill="1" applyBorder="1"/>
    <xf numFmtId="2" fontId="14" fillId="9" borderId="1" xfId="0" applyNumberFormat="1" applyFont="1" applyFill="1" applyBorder="1"/>
    <xf numFmtId="2" fontId="8" fillId="13" borderId="1" xfId="1" applyNumberFormat="1" applyFont="1" applyFill="1" applyBorder="1"/>
    <xf numFmtId="0" fontId="11" fillId="4" borderId="1" xfId="1" applyFont="1" applyFill="1" applyBorder="1"/>
    <xf numFmtId="2" fontId="4" fillId="3" borderId="1" xfId="0" applyNumberFormat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2" fontId="4" fillId="0" borderId="1" xfId="0" applyNumberFormat="1" applyFont="1" applyBorder="1"/>
    <xf numFmtId="0" fontId="4" fillId="0" borderId="0" xfId="0" applyFont="1"/>
    <xf numFmtId="0" fontId="17" fillId="2" borderId="8" xfId="0" applyFont="1" applyFill="1" applyBorder="1" applyAlignment="1">
      <alignment horizontal="left"/>
    </xf>
    <xf numFmtId="2" fontId="17" fillId="2" borderId="6" xfId="0" applyNumberFormat="1" applyFont="1" applyFill="1" applyBorder="1"/>
    <xf numFmtId="0" fontId="4" fillId="0" borderId="0" xfId="0" applyFont="1" applyBorder="1"/>
    <xf numFmtId="0" fontId="8" fillId="2" borderId="1" xfId="1" applyFont="1" applyFill="1" applyBorder="1"/>
    <xf numFmtId="49" fontId="11" fillId="0" borderId="1" xfId="1" applyNumberFormat="1" applyFont="1" applyBorder="1"/>
    <xf numFmtId="49" fontId="8" fillId="6" borderId="14" xfId="1" applyNumberFormat="1" applyFont="1" applyFill="1" applyBorder="1"/>
    <xf numFmtId="49" fontId="8" fillId="6" borderId="10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4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10" xfId="1" applyNumberFormat="1" applyFont="1" applyFill="1" applyBorder="1"/>
    <xf numFmtId="0" fontId="16" fillId="0" borderId="1" xfId="0" applyFont="1" applyBorder="1"/>
    <xf numFmtId="49" fontId="12" fillId="9" borderId="14" xfId="1" applyNumberFormat="1" applyFont="1" applyFill="1" applyBorder="1"/>
    <xf numFmtId="49" fontId="11" fillId="4" borderId="1" xfId="1" applyNumberFormat="1" applyFont="1" applyFill="1" applyBorder="1"/>
    <xf numFmtId="49" fontId="11" fillId="8" borderId="1" xfId="1" applyNumberFormat="1" applyFont="1" applyFill="1" applyBorder="1"/>
    <xf numFmtId="0" fontId="18" fillId="10" borderId="3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2" fontId="3" fillId="0" borderId="0" xfId="0" applyNumberFormat="1" applyFont="1"/>
    <xf numFmtId="2" fontId="6" fillId="0" borderId="19" xfId="0" applyNumberFormat="1" applyFont="1" applyFill="1" applyBorder="1"/>
    <xf numFmtId="2" fontId="6" fillId="11" borderId="1" xfId="0" applyNumberFormat="1" applyFont="1" applyFill="1" applyBorder="1" applyAlignment="1">
      <alignment wrapText="1"/>
    </xf>
    <xf numFmtId="2" fontId="6" fillId="16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0" fontId="19" fillId="17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20" xfId="0" applyFont="1" applyBorder="1"/>
    <xf numFmtId="49" fontId="11" fillId="4" borderId="0" xfId="1" applyNumberFormat="1" applyFont="1" applyFill="1" applyBorder="1"/>
    <xf numFmtId="49" fontId="11" fillId="4" borderId="14" xfId="1" applyNumberFormat="1" applyFont="1" applyFill="1" applyBorder="1"/>
    <xf numFmtId="49" fontId="11" fillId="3" borderId="14" xfId="1" applyNumberFormat="1" applyFont="1" applyFill="1" applyBorder="1"/>
    <xf numFmtId="0" fontId="11" fillId="3" borderId="10" xfId="1" applyFont="1" applyFill="1" applyBorder="1"/>
    <xf numFmtId="0" fontId="12" fillId="9" borderId="14" xfId="1" applyFont="1" applyFill="1" applyBorder="1"/>
    <xf numFmtId="49" fontId="8" fillId="6" borderId="14" xfId="1" applyNumberFormat="1" applyFont="1" applyFill="1" applyBorder="1"/>
    <xf numFmtId="0" fontId="23" fillId="0" borderId="1" xfId="1" applyFont="1" applyBorder="1"/>
    <xf numFmtId="0" fontId="23" fillId="0" borderId="10" xfId="1" applyFont="1" applyBorder="1"/>
    <xf numFmtId="0" fontId="23" fillId="0" borderId="1" xfId="1" applyFont="1" applyBorder="1" applyAlignment="1">
      <alignment horizontal="right"/>
    </xf>
    <xf numFmtId="0" fontId="23" fillId="18" borderId="1" xfId="1" applyFont="1" applyFill="1" applyBorder="1" applyAlignment="1">
      <alignment horizontal="right"/>
    </xf>
    <xf numFmtId="0" fontId="23" fillId="18" borderId="1" xfId="1" applyFont="1" applyFill="1" applyBorder="1"/>
    <xf numFmtId="0" fontId="23" fillId="19" borderId="1" xfId="1" applyFont="1" applyFill="1" applyBorder="1" applyAlignment="1">
      <alignment horizontal="right"/>
    </xf>
    <xf numFmtId="0" fontId="25" fillId="18" borderId="1" xfId="1" applyFont="1" applyFill="1" applyBorder="1"/>
    <xf numFmtId="49" fontId="23" fillId="0" borderId="1" xfId="1" applyNumberFormat="1" applyFont="1" applyBorder="1"/>
    <xf numFmtId="49" fontId="24" fillId="18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14" xfId="1" applyNumberFormat="1" applyFont="1" applyBorder="1"/>
    <xf numFmtId="49" fontId="26" fillId="20" borderId="14" xfId="1" applyNumberFormat="1" applyFont="1" applyFill="1" applyBorder="1"/>
    <xf numFmtId="49" fontId="26" fillId="20" borderId="10" xfId="1" applyNumberFormat="1" applyFont="1" applyFill="1" applyBorder="1"/>
    <xf numFmtId="0" fontId="26" fillId="20" borderId="1" xfId="1" applyFont="1" applyFill="1" applyBorder="1"/>
    <xf numFmtId="49" fontId="27" fillId="21" borderId="14" xfId="1" applyNumberFormat="1" applyFont="1" applyFill="1" applyBorder="1"/>
    <xf numFmtId="49" fontId="27" fillId="21" borderId="10" xfId="1" applyNumberFormat="1" applyFont="1" applyFill="1" applyBorder="1"/>
    <xf numFmtId="0" fontId="28" fillId="21" borderId="1" xfId="1" applyFont="1" applyFill="1" applyBorder="1"/>
    <xf numFmtId="49" fontId="24" fillId="22" borderId="14" xfId="1" applyNumberFormat="1" applyFont="1" applyFill="1" applyBorder="1"/>
    <xf numFmtId="0" fontId="23" fillId="22" borderId="1" xfId="1" applyFont="1" applyFill="1" applyBorder="1"/>
    <xf numFmtId="49" fontId="24" fillId="22" borderId="1" xfId="1" applyNumberFormat="1" applyFont="1" applyFill="1" applyBorder="1"/>
    <xf numFmtId="49" fontId="23" fillId="22" borderId="10" xfId="1" applyNumberFormat="1" applyFont="1" applyFill="1" applyBorder="1" applyAlignment="1">
      <alignment horizontal="right"/>
    </xf>
    <xf numFmtId="2" fontId="28" fillId="21" borderId="1" xfId="1" applyNumberFormat="1" applyFont="1" applyFill="1" applyBorder="1"/>
    <xf numFmtId="49" fontId="23" fillId="19" borderId="1" xfId="1" applyNumberFormat="1" applyFont="1" applyFill="1" applyBorder="1"/>
    <xf numFmtId="49" fontId="23" fillId="19" borderId="1" xfId="1" applyNumberFormat="1" applyFont="1" applyFill="1" applyBorder="1" applyAlignment="1">
      <alignment horizontal="right"/>
    </xf>
    <xf numFmtId="49" fontId="23" fillId="19" borderId="10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8" borderId="1" xfId="1" applyNumberFormat="1" applyFont="1" applyFill="1" applyBorder="1"/>
    <xf numFmtId="0" fontId="23" fillId="19" borderId="1" xfId="1" applyFont="1" applyFill="1" applyBorder="1"/>
    <xf numFmtId="2" fontId="4" fillId="23" borderId="1" xfId="0" applyNumberFormat="1" applyFont="1" applyFill="1" applyBorder="1"/>
    <xf numFmtId="0" fontId="3" fillId="0" borderId="0" xfId="0" applyFont="1" applyFill="1"/>
    <xf numFmtId="0" fontId="15" fillId="0" borderId="0" xfId="0" applyFont="1" applyFill="1"/>
    <xf numFmtId="0" fontId="5" fillId="0" borderId="0" xfId="0" applyFont="1" applyFill="1"/>
    <xf numFmtId="2" fontId="5" fillId="0" borderId="0" xfId="0" applyNumberFormat="1" applyFont="1" applyFill="1"/>
    <xf numFmtId="0" fontId="4" fillId="0" borderId="0" xfId="0" applyFont="1" applyFill="1"/>
    <xf numFmtId="2" fontId="3" fillId="0" borderId="0" xfId="0" applyNumberFormat="1" applyFont="1" applyFill="1"/>
    <xf numFmtId="2" fontId="0" fillId="0" borderId="0" xfId="0" applyNumberFormat="1" applyFont="1" applyFill="1"/>
    <xf numFmtId="0" fontId="0" fillId="0" borderId="0" xfId="0" applyFont="1" applyFill="1"/>
    <xf numFmtId="1" fontId="4" fillId="11" borderId="1" xfId="0" applyNumberFormat="1" applyFont="1" applyFill="1" applyBorder="1"/>
    <xf numFmtId="1" fontId="6" fillId="16" borderId="1" xfId="0" applyNumberFormat="1" applyFont="1" applyFill="1" applyBorder="1"/>
    <xf numFmtId="1" fontId="4" fillId="23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8" fillId="13" borderId="1" xfId="1" applyNumberFormat="1" applyFont="1" applyFill="1" applyBorder="1"/>
    <xf numFmtId="1" fontId="17" fillId="2" borderId="6" xfId="0" applyNumberFormat="1" applyFont="1" applyFill="1" applyBorder="1"/>
    <xf numFmtId="1" fontId="9" fillId="5" borderId="1" xfId="0" applyNumberFormat="1" applyFont="1" applyFill="1" applyBorder="1"/>
    <xf numFmtId="1" fontId="14" fillId="9" borderId="1" xfId="0" applyNumberFormat="1" applyFont="1" applyFill="1" applyBorder="1"/>
    <xf numFmtId="1" fontId="8" fillId="6" borderId="1" xfId="1" applyNumberFormat="1" applyFont="1" applyFill="1" applyBorder="1"/>
    <xf numFmtId="1" fontId="28" fillId="21" borderId="1" xfId="1" applyNumberFormat="1" applyFont="1" applyFill="1" applyBorder="1"/>
    <xf numFmtId="0" fontId="5" fillId="0" borderId="21" xfId="0" applyFont="1" applyBorder="1"/>
    <xf numFmtId="1" fontId="3" fillId="0" borderId="0" xfId="0" applyNumberFormat="1" applyFont="1" applyFill="1"/>
    <xf numFmtId="0" fontId="11" fillId="8" borderId="1" xfId="1" applyFont="1" applyFill="1" applyBorder="1" applyAlignment="1">
      <alignment horizontal="right"/>
    </xf>
    <xf numFmtId="49" fontId="23" fillId="0" borderId="14" xfId="1" applyNumberFormat="1" applyFont="1" applyBorder="1" applyAlignment="1">
      <alignment horizontal="left"/>
    </xf>
    <xf numFmtId="0" fontId="23" fillId="0" borderId="10" xfId="1" applyFont="1" applyBorder="1" applyAlignment="1">
      <alignment horizontal="right"/>
    </xf>
    <xf numFmtId="49" fontId="11" fillId="0" borderId="14" xfId="1" applyNumberFormat="1" applyFont="1" applyBorder="1"/>
    <xf numFmtId="0" fontId="0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8" fillId="13" borderId="16" xfId="1" applyFont="1" applyFill="1" applyBorder="1" applyAlignment="1">
      <alignment horizontal="left"/>
    </xf>
    <xf numFmtId="0" fontId="8" fillId="13" borderId="18" xfId="1" applyFont="1" applyFill="1" applyBorder="1" applyAlignment="1">
      <alignment horizontal="left"/>
    </xf>
    <xf numFmtId="0" fontId="8" fillId="13" borderId="17" xfId="1" applyFont="1" applyFill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15" borderId="16" xfId="1" applyFont="1" applyFill="1" applyBorder="1" applyAlignment="1">
      <alignment horizontal="center"/>
    </xf>
    <xf numFmtId="0" fontId="8" fillId="15" borderId="18" xfId="1" applyFont="1" applyFill="1" applyBorder="1" applyAlignment="1">
      <alignment horizontal="center"/>
    </xf>
    <xf numFmtId="0" fontId="8" fillId="15" borderId="17" xfId="1" applyFont="1" applyFill="1" applyBorder="1" applyAlignment="1">
      <alignment horizontal="center"/>
    </xf>
    <xf numFmtId="0" fontId="18" fillId="10" borderId="3" xfId="1" applyFont="1" applyFill="1" applyBorder="1"/>
    <xf numFmtId="0" fontId="18" fillId="10" borderId="4" xfId="1" applyFont="1" applyFill="1" applyBorder="1"/>
    <xf numFmtId="0" fontId="18" fillId="10" borderId="5" xfId="1" applyFont="1" applyFill="1" applyBorder="1"/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939799</xdr:colOff>
      <xdr:row>156</xdr:row>
      <xdr:rowOff>146050</xdr:rowOff>
    </xdr:from>
    <xdr:to>
      <xdr:col>13</xdr:col>
      <xdr:colOff>44449</xdr:colOff>
      <xdr:row>161</xdr:row>
      <xdr:rowOff>107950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9E574A58-9EA6-4E2B-B3F9-393F1191292B}"/>
            </a:ext>
          </a:extLst>
        </xdr:cNvPr>
        <xdr:cNvSpPr txBox="1"/>
      </xdr:nvSpPr>
      <xdr:spPr>
        <a:xfrm>
          <a:off x="7755466" y="29684133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6"/>
  <sheetViews>
    <sheetView tabSelected="1" zoomScale="90" zoomScaleNormal="90" workbookViewId="0">
      <pane ySplit="6" topLeftCell="A37" activePane="bottomLeft" state="frozen"/>
      <selection pane="bottomLeft" activeCell="A112" sqref="A112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6" width="15.28515625" style="2" bestFit="1" customWidth="1"/>
    <col min="7" max="7" width="17.7109375" style="2" bestFit="1" customWidth="1"/>
    <col min="8" max="8" width="14.85546875" style="2" customWidth="1"/>
    <col min="9" max="9" width="14.7109375" style="2" customWidth="1"/>
    <col min="10" max="11" width="10.7109375" style="2" bestFit="1" customWidth="1"/>
    <col min="12" max="12" width="14.42578125" style="103" customWidth="1"/>
    <col min="13" max="13" width="12.7109375" style="2" bestFit="1" customWidth="1"/>
    <col min="14" max="15" width="13.85546875" style="2" bestFit="1" customWidth="1"/>
    <col min="16" max="16" width="13.28515625" style="2" bestFit="1" customWidth="1"/>
    <col min="17" max="17" width="12.7109375" style="2" bestFit="1" customWidth="1"/>
    <col min="18" max="16384" width="9.140625" style="2"/>
  </cols>
  <sheetData>
    <row r="1" spans="1:11" ht="25.5" x14ac:dyDescent="0.35">
      <c r="A1" s="1"/>
      <c r="B1" s="129" t="s">
        <v>169</v>
      </c>
      <c r="C1" s="129"/>
      <c r="D1" s="129"/>
      <c r="E1" s="129"/>
      <c r="F1" s="129"/>
      <c r="G1" s="129"/>
      <c r="H1" s="129"/>
      <c r="I1" s="129"/>
      <c r="J1" s="129"/>
      <c r="K1" s="129"/>
    </row>
    <row r="2" spans="1:11" x14ac:dyDescent="0.25">
      <c r="A2" s="3"/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1:11" x14ac:dyDescent="0.25">
      <c r="A3" s="4"/>
      <c r="B3" s="4"/>
      <c r="C3" s="4"/>
      <c r="D3" s="5"/>
      <c r="E3" s="4"/>
      <c r="F3" s="4"/>
      <c r="G3" s="4"/>
      <c r="H3" s="4"/>
      <c r="I3" s="4"/>
      <c r="J3" s="4"/>
      <c r="K3" s="4"/>
    </row>
    <row r="4" spans="1:11" ht="6" customHeight="1" x14ac:dyDescent="0.25">
      <c r="A4" s="4"/>
      <c r="B4" s="4"/>
      <c r="C4" s="4"/>
      <c r="D4" s="5"/>
      <c r="E4" s="4"/>
      <c r="F4" s="4"/>
      <c r="G4" s="4"/>
      <c r="H4" s="4"/>
      <c r="I4" s="4"/>
      <c r="J4" s="4"/>
      <c r="K4" s="4"/>
    </row>
    <row r="5" spans="1:11" ht="15.75" thickBot="1" x14ac:dyDescent="0.3">
      <c r="A5" s="6"/>
      <c r="B5" s="6" t="s">
        <v>1</v>
      </c>
      <c r="C5" s="4"/>
      <c r="D5" s="5"/>
      <c r="E5" s="67"/>
      <c r="F5" s="122"/>
      <c r="G5" s="7" t="s">
        <v>106</v>
      </c>
      <c r="H5" s="66" t="s">
        <v>18</v>
      </c>
      <c r="I5" s="136" t="s">
        <v>15</v>
      </c>
      <c r="J5" s="137"/>
      <c r="K5" s="138"/>
    </row>
    <row r="6" spans="1:11" ht="15.75" thickBot="1" x14ac:dyDescent="0.3">
      <c r="A6" s="8" t="s">
        <v>20</v>
      </c>
      <c r="B6" s="8" t="s">
        <v>127</v>
      </c>
      <c r="C6" s="9" t="s">
        <v>22</v>
      </c>
      <c r="D6" s="9" t="s">
        <v>2</v>
      </c>
      <c r="E6" s="10" t="s">
        <v>116</v>
      </c>
      <c r="F6" s="10" t="s">
        <v>170</v>
      </c>
      <c r="G6" s="10">
        <v>2020</v>
      </c>
      <c r="H6" s="10">
        <v>2020</v>
      </c>
      <c r="I6" s="11">
        <v>2021</v>
      </c>
      <c r="J6" s="11">
        <v>2022</v>
      </c>
      <c r="K6" s="12">
        <v>2023</v>
      </c>
    </row>
    <row r="7" spans="1:11" x14ac:dyDescent="0.25">
      <c r="A7" s="139" t="s">
        <v>56</v>
      </c>
      <c r="B7" s="140"/>
      <c r="C7" s="140"/>
      <c r="D7" s="141"/>
      <c r="E7" s="13"/>
      <c r="F7" s="13"/>
      <c r="G7" s="13"/>
      <c r="H7" s="13"/>
      <c r="I7" s="13"/>
      <c r="J7" s="13"/>
      <c r="K7" s="13"/>
    </row>
    <row r="8" spans="1:11" x14ac:dyDescent="0.25">
      <c r="A8" s="14"/>
      <c r="B8" s="14" t="s">
        <v>3</v>
      </c>
      <c r="C8" s="15"/>
      <c r="D8" s="15" t="s">
        <v>85</v>
      </c>
      <c r="E8" s="15"/>
      <c r="F8" s="15"/>
      <c r="G8" s="15"/>
      <c r="H8" s="15"/>
      <c r="I8" s="15"/>
      <c r="J8" s="16"/>
      <c r="K8" s="16"/>
    </row>
    <row r="9" spans="1:11" x14ac:dyDescent="0.25">
      <c r="A9" s="74">
        <v>41</v>
      </c>
      <c r="B9" s="74"/>
      <c r="C9" s="74">
        <v>312007</v>
      </c>
      <c r="D9" s="17" t="s">
        <v>161</v>
      </c>
      <c r="E9" s="19">
        <v>105137</v>
      </c>
      <c r="F9" s="19">
        <v>183126.43</v>
      </c>
      <c r="G9" s="19">
        <v>143209.03</v>
      </c>
      <c r="H9" s="19">
        <v>143209.03</v>
      </c>
      <c r="I9" s="111">
        <f>I100-I21</f>
        <v>181652.625</v>
      </c>
      <c r="J9" s="20">
        <f t="shared" ref="J9:K9" si="0">J100</f>
        <v>189555</v>
      </c>
      <c r="K9" s="20">
        <f t="shared" si="0"/>
        <v>189555.00449999998</v>
      </c>
    </row>
    <row r="10" spans="1:11" x14ac:dyDescent="0.25">
      <c r="A10" s="74">
        <v>41</v>
      </c>
      <c r="B10" s="74"/>
      <c r="C10" s="74">
        <v>312007</v>
      </c>
      <c r="D10" s="17" t="s">
        <v>162</v>
      </c>
      <c r="E10" s="19">
        <v>81944</v>
      </c>
      <c r="F10" s="19">
        <v>169489.39</v>
      </c>
      <c r="G10" s="19">
        <v>165388</v>
      </c>
      <c r="H10" s="19">
        <v>165388</v>
      </c>
      <c r="I10" s="111">
        <f>I119-I117-I26</f>
        <v>145910.29999999999</v>
      </c>
      <c r="J10" s="20">
        <f t="shared" ref="J10:K10" si="1">J119-J117-J26</f>
        <v>137124.09999999998</v>
      </c>
      <c r="K10" s="20">
        <f t="shared" si="1"/>
        <v>137124.09999999998</v>
      </c>
    </row>
    <row r="11" spans="1:11" x14ac:dyDescent="0.25">
      <c r="A11" s="74">
        <v>41</v>
      </c>
      <c r="B11" s="74"/>
      <c r="C11" s="74">
        <v>312007</v>
      </c>
      <c r="D11" s="17" t="s">
        <v>98</v>
      </c>
      <c r="E11" s="19">
        <v>110</v>
      </c>
      <c r="F11" s="19">
        <v>6402.66</v>
      </c>
      <c r="G11" s="19">
        <v>5000</v>
      </c>
      <c r="H11" s="19">
        <v>5000</v>
      </c>
      <c r="I11" s="111">
        <v>2000</v>
      </c>
      <c r="J11" s="20">
        <f t="shared" ref="J11:K11" si="2">J117</f>
        <v>2000</v>
      </c>
      <c r="K11" s="20">
        <f t="shared" si="2"/>
        <v>2000</v>
      </c>
    </row>
    <row r="12" spans="1:11" x14ac:dyDescent="0.25">
      <c r="A12" s="74">
        <v>41</v>
      </c>
      <c r="B12" s="74"/>
      <c r="C12" s="74">
        <v>312007</v>
      </c>
      <c r="D12" s="17" t="s">
        <v>103</v>
      </c>
      <c r="E12" s="19">
        <v>106588</v>
      </c>
      <c r="F12" s="19">
        <v>88571.1</v>
      </c>
      <c r="G12" s="19">
        <v>125565</v>
      </c>
      <c r="H12" s="19">
        <v>125565</v>
      </c>
      <c r="I12" s="111">
        <f>SUM(I121:I132)</f>
        <v>115615</v>
      </c>
      <c r="J12" s="20">
        <f t="shared" ref="J12:K12" si="3">SUM(J121:J132)</f>
        <v>115615</v>
      </c>
      <c r="K12" s="20">
        <f t="shared" si="3"/>
        <v>115615</v>
      </c>
    </row>
    <row r="13" spans="1:11" x14ac:dyDescent="0.25">
      <c r="A13" s="74">
        <v>41</v>
      </c>
      <c r="B13" s="74"/>
      <c r="C13" s="75">
        <v>322005</v>
      </c>
      <c r="D13" s="74" t="s">
        <v>120</v>
      </c>
      <c r="E13" s="19"/>
      <c r="F13" s="19">
        <v>85280.9</v>
      </c>
      <c r="G13" s="19"/>
      <c r="H13" s="19"/>
      <c r="I13" s="111"/>
      <c r="J13" s="20"/>
      <c r="K13" s="20"/>
    </row>
    <row r="14" spans="1:11" x14ac:dyDescent="0.25">
      <c r="A14" s="74">
        <v>41</v>
      </c>
      <c r="B14" s="74"/>
      <c r="C14" s="75">
        <v>322005</v>
      </c>
      <c r="D14" s="74" t="s">
        <v>121</v>
      </c>
      <c r="E14" s="19"/>
      <c r="F14" s="19">
        <v>3180</v>
      </c>
      <c r="G14" s="19"/>
      <c r="H14" s="19"/>
      <c r="I14" s="111"/>
      <c r="J14" s="20"/>
      <c r="K14" s="20"/>
    </row>
    <row r="15" spans="1:11" x14ac:dyDescent="0.25">
      <c r="A15" s="74">
        <v>41</v>
      </c>
      <c r="B15" s="74"/>
      <c r="C15" s="75">
        <v>322005</v>
      </c>
      <c r="D15" s="74" t="s">
        <v>122</v>
      </c>
      <c r="E15" s="19"/>
      <c r="F15" s="19">
        <v>36600</v>
      </c>
      <c r="G15" s="19"/>
      <c r="H15" s="19"/>
      <c r="I15" s="111"/>
      <c r="J15" s="20"/>
      <c r="K15" s="20"/>
    </row>
    <row r="16" spans="1:11" x14ac:dyDescent="0.25">
      <c r="A16" s="74">
        <v>41</v>
      </c>
      <c r="B16" s="74"/>
      <c r="C16" s="74">
        <v>312007</v>
      </c>
      <c r="D16" s="74" t="s">
        <v>123</v>
      </c>
      <c r="E16" s="19"/>
      <c r="F16" s="19">
        <v>59067.9</v>
      </c>
      <c r="G16" s="19"/>
      <c r="H16" s="19"/>
      <c r="I16" s="111"/>
      <c r="J16" s="20"/>
      <c r="K16" s="20"/>
    </row>
    <row r="17" spans="1:11" x14ac:dyDescent="0.25">
      <c r="A17" s="74">
        <v>41</v>
      </c>
      <c r="B17" s="74"/>
      <c r="C17" s="75">
        <v>322005</v>
      </c>
      <c r="D17" s="74" t="s">
        <v>177</v>
      </c>
      <c r="E17" s="19"/>
      <c r="F17" s="19">
        <v>40119.370000000003</v>
      </c>
      <c r="G17" s="19"/>
      <c r="H17" s="19"/>
      <c r="I17" s="112">
        <v>35000</v>
      </c>
      <c r="J17" s="63"/>
      <c r="K17" s="63"/>
    </row>
    <row r="18" spans="1:11" x14ac:dyDescent="0.25">
      <c r="A18" s="74">
        <v>41</v>
      </c>
      <c r="B18" s="74"/>
      <c r="C18" s="75">
        <v>322005</v>
      </c>
      <c r="D18" s="74" t="s">
        <v>163</v>
      </c>
      <c r="E18" s="19"/>
      <c r="F18" s="19"/>
      <c r="G18" s="19">
        <v>150000</v>
      </c>
      <c r="H18" s="19">
        <v>150000</v>
      </c>
      <c r="I18" s="112"/>
      <c r="J18" s="63"/>
      <c r="K18" s="63"/>
    </row>
    <row r="19" spans="1:11" x14ac:dyDescent="0.25">
      <c r="A19" s="74">
        <v>41</v>
      </c>
      <c r="B19" s="74"/>
      <c r="C19" s="75">
        <v>322005</v>
      </c>
      <c r="D19" s="74" t="s">
        <v>164</v>
      </c>
      <c r="E19" s="19"/>
      <c r="F19" s="19"/>
      <c r="G19" s="19">
        <v>0</v>
      </c>
      <c r="H19" s="19">
        <v>0</v>
      </c>
      <c r="I19" s="112"/>
      <c r="J19" s="63"/>
      <c r="K19" s="63"/>
    </row>
    <row r="20" spans="1:11" x14ac:dyDescent="0.25">
      <c r="A20" s="74">
        <v>41</v>
      </c>
      <c r="B20" s="74"/>
      <c r="C20" s="75">
        <v>322005</v>
      </c>
      <c r="D20" s="74" t="s">
        <v>172</v>
      </c>
      <c r="E20" s="19"/>
      <c r="F20" s="19"/>
      <c r="G20" s="19">
        <v>10000</v>
      </c>
      <c r="H20" s="19">
        <v>10000</v>
      </c>
      <c r="I20" s="112"/>
      <c r="J20" s="63"/>
      <c r="K20" s="63"/>
    </row>
    <row r="21" spans="1:11" x14ac:dyDescent="0.25">
      <c r="A21" s="74">
        <v>41</v>
      </c>
      <c r="B21" s="74"/>
      <c r="C21" s="75">
        <v>322005</v>
      </c>
      <c r="D21" s="74" t="s">
        <v>176</v>
      </c>
      <c r="E21" s="19"/>
      <c r="F21" s="19"/>
      <c r="G21" s="19"/>
      <c r="H21" s="19"/>
      <c r="I21" s="112">
        <v>30000</v>
      </c>
      <c r="J21" s="63"/>
      <c r="K21" s="63"/>
    </row>
    <row r="22" spans="1:11" x14ac:dyDescent="0.25">
      <c r="A22" s="21">
        <v>41</v>
      </c>
      <c r="B22" s="74"/>
      <c r="C22" s="22">
        <v>453</v>
      </c>
      <c r="D22" s="30" t="s">
        <v>107</v>
      </c>
      <c r="E22" s="19">
        <v>10314.120000000001</v>
      </c>
      <c r="F22" s="19">
        <v>6083.05</v>
      </c>
      <c r="G22" s="19">
        <v>32368.33</v>
      </c>
      <c r="H22" s="19">
        <v>32368.33</v>
      </c>
      <c r="I22" s="113">
        <v>0</v>
      </c>
      <c r="J22" s="102">
        <v>0</v>
      </c>
      <c r="K22" s="102">
        <v>0</v>
      </c>
    </row>
    <row r="23" spans="1:11" x14ac:dyDescent="0.25">
      <c r="A23" s="23" t="s">
        <v>51</v>
      </c>
      <c r="B23" s="72"/>
      <c r="C23" s="24"/>
      <c r="D23" s="25" t="s">
        <v>85</v>
      </c>
      <c r="E23" s="26">
        <f>SUM(E8:E12)</f>
        <v>293779</v>
      </c>
      <c r="F23" s="26">
        <f>SUM(F8:F12)</f>
        <v>447589.57999999996</v>
      </c>
      <c r="G23" s="26">
        <f>SUM(G8:G22)</f>
        <v>631530.36</v>
      </c>
      <c r="H23" s="26">
        <f>SUM(H8:H22)</f>
        <v>631530.36</v>
      </c>
      <c r="I23" s="115">
        <f>SUM(I8:I22)</f>
        <v>510177.92499999999</v>
      </c>
      <c r="J23" s="26">
        <f>SUM(J8:J12)</f>
        <v>444294.1</v>
      </c>
      <c r="K23" s="26">
        <f>SUM(K8:K12)</f>
        <v>444294.10449999996</v>
      </c>
    </row>
    <row r="24" spans="1:11" x14ac:dyDescent="0.25">
      <c r="A24" s="14"/>
      <c r="B24" s="14" t="s">
        <v>3</v>
      </c>
      <c r="C24" s="15"/>
      <c r="D24" s="15" t="s">
        <v>86</v>
      </c>
      <c r="E24" s="15"/>
      <c r="F24" s="15"/>
      <c r="G24" s="15"/>
      <c r="H24" s="15"/>
      <c r="I24" s="15"/>
      <c r="J24" s="15"/>
      <c r="K24" s="15"/>
    </row>
    <row r="25" spans="1:11" x14ac:dyDescent="0.25">
      <c r="A25" s="74">
        <v>71</v>
      </c>
      <c r="B25" s="74"/>
      <c r="C25" s="76" t="s">
        <v>124</v>
      </c>
      <c r="D25" s="17" t="s">
        <v>88</v>
      </c>
      <c r="E25" s="19">
        <v>3005.98</v>
      </c>
      <c r="F25" s="19">
        <v>1357.8</v>
      </c>
      <c r="G25" s="19">
        <v>200</v>
      </c>
      <c r="H25" s="19">
        <v>200</v>
      </c>
      <c r="I25" s="111">
        <v>0</v>
      </c>
      <c r="J25" s="20">
        <v>0</v>
      </c>
      <c r="K25" s="20">
        <v>0</v>
      </c>
    </row>
    <row r="26" spans="1:11" x14ac:dyDescent="0.25">
      <c r="A26" s="74">
        <v>71</v>
      </c>
      <c r="B26" s="74"/>
      <c r="C26" s="76" t="s">
        <v>125</v>
      </c>
      <c r="D26" s="17" t="s">
        <v>87</v>
      </c>
      <c r="E26" s="27">
        <v>3451.1699999999992</v>
      </c>
      <c r="F26" s="27">
        <v>6954.6800000000012</v>
      </c>
      <c r="G26" s="27">
        <v>27000</v>
      </c>
      <c r="H26" s="27">
        <v>27000</v>
      </c>
      <c r="I26" s="111">
        <v>36000</v>
      </c>
      <c r="J26" s="20">
        <v>41550</v>
      </c>
      <c r="K26" s="20">
        <v>44450</v>
      </c>
    </row>
    <row r="27" spans="1:11" x14ac:dyDescent="0.25">
      <c r="A27" s="23" t="s">
        <v>51</v>
      </c>
      <c r="B27" s="72"/>
      <c r="C27" s="24"/>
      <c r="D27" s="25" t="s">
        <v>86</v>
      </c>
      <c r="E27" s="26">
        <f>SUM(E24:E26)</f>
        <v>6457.15</v>
      </c>
      <c r="F27" s="26">
        <f>SUM(F24:F26)</f>
        <v>8312.4800000000014</v>
      </c>
      <c r="G27" s="26">
        <f>SUM(G24:G26)</f>
        <v>27200</v>
      </c>
      <c r="H27" s="26">
        <f>SUM(H24:H26)</f>
        <v>27200</v>
      </c>
      <c r="I27" s="28">
        <f>SUM(I25:I26)</f>
        <v>36000</v>
      </c>
      <c r="J27" s="28">
        <f t="shared" ref="J27:K27" si="4">SUM(J25:J26)</f>
        <v>41550</v>
      </c>
      <c r="K27" s="28">
        <f t="shared" si="4"/>
        <v>44450</v>
      </c>
    </row>
    <row r="28" spans="1:11" x14ac:dyDescent="0.25">
      <c r="A28" s="133" t="s">
        <v>62</v>
      </c>
      <c r="B28" s="134"/>
      <c r="C28" s="134"/>
      <c r="D28" s="135"/>
      <c r="E28" s="29">
        <f>E27+E23</f>
        <v>300236.15000000002</v>
      </c>
      <c r="F28" s="29">
        <f>F27+F23</f>
        <v>455902.05999999994</v>
      </c>
      <c r="G28" s="29">
        <f>G27+G23</f>
        <v>658730.36</v>
      </c>
      <c r="H28" s="29">
        <f t="shared" ref="H28:K28" si="5">H27+H23</f>
        <v>658730.36</v>
      </c>
      <c r="I28" s="29">
        <f>I27+I23</f>
        <v>546177.92500000005</v>
      </c>
      <c r="J28" s="29">
        <f>J27+J23</f>
        <v>485844.1</v>
      </c>
      <c r="K28" s="29">
        <f t="shared" si="5"/>
        <v>488744.10449999996</v>
      </c>
    </row>
    <row r="29" spans="1:11" x14ac:dyDescent="0.25">
      <c r="A29" s="139" t="s">
        <v>65</v>
      </c>
      <c r="B29" s="140"/>
      <c r="C29" s="140"/>
      <c r="D29" s="141"/>
      <c r="E29" s="13"/>
      <c r="F29" s="13"/>
      <c r="G29" s="13"/>
      <c r="H29" s="13"/>
      <c r="I29" s="13"/>
      <c r="J29" s="13"/>
      <c r="K29" s="13"/>
    </row>
    <row r="30" spans="1:11" x14ac:dyDescent="0.25">
      <c r="A30" s="14"/>
      <c r="B30" s="14" t="s">
        <v>3</v>
      </c>
      <c r="C30" s="15"/>
      <c r="D30" s="15" t="s">
        <v>89</v>
      </c>
      <c r="E30" s="15"/>
      <c r="F30" s="15"/>
      <c r="G30" s="15"/>
      <c r="H30" s="15"/>
      <c r="I30" s="15"/>
      <c r="J30" s="15"/>
      <c r="K30" s="15"/>
    </row>
    <row r="31" spans="1:11" x14ac:dyDescent="0.25">
      <c r="A31" s="76" t="s">
        <v>126</v>
      </c>
      <c r="B31" s="74"/>
      <c r="C31" s="74">
        <v>322005</v>
      </c>
      <c r="D31" s="17" t="s">
        <v>90</v>
      </c>
      <c r="E31" s="19">
        <v>408855.18</v>
      </c>
      <c r="F31" s="19">
        <v>201164.77999999997</v>
      </c>
      <c r="G31" s="19">
        <v>132404.22</v>
      </c>
      <c r="H31" s="19">
        <v>132404.22</v>
      </c>
      <c r="I31" s="112">
        <f>I217-I215</f>
        <v>137818.07500000001</v>
      </c>
      <c r="J31" s="63">
        <f t="shared" ref="J31:K31" si="6">J217</f>
        <v>100818.075</v>
      </c>
      <c r="K31" s="63">
        <f t="shared" si="6"/>
        <v>0</v>
      </c>
    </row>
    <row r="32" spans="1:11" x14ac:dyDescent="0.25">
      <c r="A32" s="76">
        <v>41</v>
      </c>
      <c r="B32" s="74"/>
      <c r="C32" s="74">
        <v>322005</v>
      </c>
      <c r="D32" s="17" t="s">
        <v>180</v>
      </c>
      <c r="E32" s="19"/>
      <c r="F32" s="19"/>
      <c r="G32" s="19"/>
      <c r="H32" s="19"/>
      <c r="I32" s="112">
        <f>8000+2000</f>
        <v>10000</v>
      </c>
      <c r="J32" s="63"/>
      <c r="K32" s="63"/>
    </row>
    <row r="33" spans="1:12" x14ac:dyDescent="0.25">
      <c r="A33" s="76">
        <v>41</v>
      </c>
      <c r="B33" s="74"/>
      <c r="C33" s="74">
        <v>312007</v>
      </c>
      <c r="D33" s="74" t="s">
        <v>128</v>
      </c>
      <c r="E33" s="19"/>
      <c r="F33" s="19">
        <v>5796</v>
      </c>
      <c r="G33" s="19">
        <v>0</v>
      </c>
      <c r="H33" s="19">
        <v>0</v>
      </c>
      <c r="I33" s="114"/>
      <c r="J33" s="33"/>
      <c r="K33" s="33"/>
    </row>
    <row r="34" spans="1:12" x14ac:dyDescent="0.25">
      <c r="A34" s="74">
        <v>71</v>
      </c>
      <c r="B34" s="74"/>
      <c r="C34" s="74">
        <v>242</v>
      </c>
      <c r="D34" s="17" t="s">
        <v>91</v>
      </c>
      <c r="E34" s="19">
        <v>0</v>
      </c>
      <c r="F34" s="19">
        <v>0</v>
      </c>
      <c r="G34" s="19">
        <v>0</v>
      </c>
      <c r="H34" s="19">
        <v>0</v>
      </c>
      <c r="I34" s="114">
        <v>0</v>
      </c>
      <c r="J34" s="33">
        <v>0</v>
      </c>
      <c r="K34" s="33">
        <v>0</v>
      </c>
    </row>
    <row r="35" spans="1:12" x14ac:dyDescent="0.25">
      <c r="A35" s="23" t="s">
        <v>51</v>
      </c>
      <c r="B35" s="72"/>
      <c r="C35" s="24"/>
      <c r="D35" s="25" t="s">
        <v>85</v>
      </c>
      <c r="E35" s="26">
        <f t="shared" ref="E35:K35" si="7">SUM(E31:E34)</f>
        <v>408855.18</v>
      </c>
      <c r="F35" s="26">
        <f t="shared" si="7"/>
        <v>206960.77999999997</v>
      </c>
      <c r="G35" s="26">
        <f t="shared" si="7"/>
        <v>132404.22</v>
      </c>
      <c r="H35" s="26">
        <f t="shared" si="7"/>
        <v>132404.22</v>
      </c>
      <c r="I35" s="26">
        <f>SUM(I31:I34)</f>
        <v>147818.07500000001</v>
      </c>
      <c r="J35" s="26">
        <f t="shared" si="7"/>
        <v>100818.075</v>
      </c>
      <c r="K35" s="26">
        <f t="shared" si="7"/>
        <v>0</v>
      </c>
    </row>
    <row r="36" spans="1:12" x14ac:dyDescent="0.25">
      <c r="A36" s="14"/>
      <c r="B36" s="14" t="s">
        <v>3</v>
      </c>
      <c r="C36" s="15"/>
      <c r="D36" s="15" t="s">
        <v>86</v>
      </c>
      <c r="E36" s="15"/>
      <c r="F36" s="15"/>
      <c r="G36" s="15"/>
      <c r="H36" s="15"/>
      <c r="I36" s="15"/>
      <c r="J36" s="15"/>
      <c r="K36" s="15"/>
    </row>
    <row r="37" spans="1:12" s="32" customFormat="1" ht="12.75" x14ac:dyDescent="0.2">
      <c r="A37" s="77" t="s">
        <v>129</v>
      </c>
      <c r="B37" s="78"/>
      <c r="C37" s="79">
        <v>453</v>
      </c>
      <c r="D37" s="30" t="s">
        <v>107</v>
      </c>
      <c r="E37" s="31">
        <v>12695.8</v>
      </c>
      <c r="F37" s="31">
        <v>18120.73</v>
      </c>
      <c r="G37" s="31">
        <v>18269.34</v>
      </c>
      <c r="H37" s="31">
        <v>18269.34</v>
      </c>
      <c r="I37" s="113"/>
      <c r="J37" s="102"/>
      <c r="K37" s="102"/>
      <c r="L37" s="104"/>
    </row>
    <row r="38" spans="1:12" s="32" customFormat="1" ht="12.75" x14ac:dyDescent="0.2">
      <c r="A38" s="78">
        <v>71</v>
      </c>
      <c r="B38" s="78"/>
      <c r="C38" s="79">
        <v>223001</v>
      </c>
      <c r="D38" s="30" t="s">
        <v>77</v>
      </c>
      <c r="E38" s="31">
        <v>1551.6</v>
      </c>
      <c r="F38" s="31">
        <v>4054.67</v>
      </c>
      <c r="G38" s="31">
        <v>2500</v>
      </c>
      <c r="H38" s="31">
        <v>2500</v>
      </c>
      <c r="I38" s="111">
        <v>2500</v>
      </c>
      <c r="J38" s="20">
        <v>3000</v>
      </c>
      <c r="K38" s="20">
        <v>3500</v>
      </c>
      <c r="L38" s="104"/>
    </row>
    <row r="39" spans="1:12" x14ac:dyDescent="0.25">
      <c r="A39" s="78">
        <v>71</v>
      </c>
      <c r="B39" s="80"/>
      <c r="C39" s="79">
        <v>223001</v>
      </c>
      <c r="D39" s="18" t="s">
        <v>104</v>
      </c>
      <c r="E39" s="31">
        <v>318</v>
      </c>
      <c r="F39" s="31">
        <v>1645.5</v>
      </c>
      <c r="G39" s="31">
        <v>120</v>
      </c>
      <c r="H39" s="31">
        <v>120</v>
      </c>
      <c r="I39" s="111">
        <v>120</v>
      </c>
      <c r="J39" s="20">
        <v>120</v>
      </c>
      <c r="K39" s="20">
        <v>120</v>
      </c>
    </row>
    <row r="40" spans="1:12" s="4" customFormat="1" x14ac:dyDescent="0.25">
      <c r="A40" s="78">
        <v>71</v>
      </c>
      <c r="B40" s="78"/>
      <c r="C40" s="79">
        <v>223001</v>
      </c>
      <c r="D40" s="35" t="s">
        <v>66</v>
      </c>
      <c r="E40" s="19">
        <v>2561.9899999999998</v>
      </c>
      <c r="F40" s="19">
        <v>1842</v>
      </c>
      <c r="G40" s="19">
        <v>1800</v>
      </c>
      <c r="H40" s="19">
        <v>1800</v>
      </c>
      <c r="I40" s="111">
        <v>1800</v>
      </c>
      <c r="J40" s="33">
        <v>1800</v>
      </c>
      <c r="K40" s="33">
        <v>1800</v>
      </c>
      <c r="L40" s="105"/>
    </row>
    <row r="41" spans="1:12" s="4" customFormat="1" x14ac:dyDescent="0.25">
      <c r="A41" s="78">
        <v>71</v>
      </c>
      <c r="B41" s="78"/>
      <c r="C41" s="79">
        <v>223001</v>
      </c>
      <c r="D41" s="35" t="s">
        <v>92</v>
      </c>
      <c r="E41" s="19">
        <v>63603.17</v>
      </c>
      <c r="F41" s="19">
        <v>57795.560000000012</v>
      </c>
      <c r="G41" s="19">
        <v>54360</v>
      </c>
      <c r="H41" s="19">
        <v>54360</v>
      </c>
      <c r="I41" s="111">
        <v>54360</v>
      </c>
      <c r="J41" s="33">
        <v>60000</v>
      </c>
      <c r="K41" s="33">
        <v>70000</v>
      </c>
      <c r="L41" s="105"/>
    </row>
    <row r="42" spans="1:12" s="4" customFormat="1" x14ac:dyDescent="0.25">
      <c r="A42" s="78">
        <v>71</v>
      </c>
      <c r="B42" s="78"/>
      <c r="C42" s="79">
        <v>223001</v>
      </c>
      <c r="D42" s="35" t="s">
        <v>93</v>
      </c>
      <c r="E42" s="19">
        <v>4066.74</v>
      </c>
      <c r="F42" s="19">
        <v>5214.84</v>
      </c>
      <c r="G42" s="19">
        <v>3600</v>
      </c>
      <c r="H42" s="19">
        <v>3600</v>
      </c>
      <c r="I42" s="111">
        <v>3600</v>
      </c>
      <c r="J42" s="33">
        <v>3600</v>
      </c>
      <c r="K42" s="33">
        <v>3600</v>
      </c>
      <c r="L42" s="105"/>
    </row>
    <row r="43" spans="1:12" s="4" customFormat="1" x14ac:dyDescent="0.25">
      <c r="A43" s="78">
        <v>71</v>
      </c>
      <c r="B43" s="78"/>
      <c r="C43" s="79">
        <v>223001</v>
      </c>
      <c r="D43" s="35" t="s">
        <v>94</v>
      </c>
      <c r="E43" s="19">
        <v>275</v>
      </c>
      <c r="F43" s="19">
        <v>115</v>
      </c>
      <c r="G43" s="19">
        <v>240</v>
      </c>
      <c r="H43" s="19">
        <v>240</v>
      </c>
      <c r="I43" s="111">
        <v>240</v>
      </c>
      <c r="J43" s="33">
        <v>240</v>
      </c>
      <c r="K43" s="33">
        <v>240</v>
      </c>
      <c r="L43" s="105"/>
    </row>
    <row r="44" spans="1:12" s="4" customFormat="1" x14ac:dyDescent="0.25">
      <c r="A44" s="78">
        <v>71</v>
      </c>
      <c r="B44" s="78"/>
      <c r="C44" s="79">
        <v>223001</v>
      </c>
      <c r="D44" s="35" t="s">
        <v>95</v>
      </c>
      <c r="E44" s="19">
        <v>5.21</v>
      </c>
      <c r="F44" s="19">
        <v>0</v>
      </c>
      <c r="G44" s="19">
        <v>60</v>
      </c>
      <c r="H44" s="19">
        <v>60</v>
      </c>
      <c r="I44" s="111">
        <v>60</v>
      </c>
      <c r="J44" s="33">
        <v>60</v>
      </c>
      <c r="K44" s="33">
        <v>60</v>
      </c>
      <c r="L44" s="106"/>
    </row>
    <row r="45" spans="1:12" s="37" customFormat="1" ht="12.75" x14ac:dyDescent="0.2">
      <c r="A45" s="78">
        <v>71</v>
      </c>
      <c r="B45" s="74"/>
      <c r="C45" s="79">
        <v>223001</v>
      </c>
      <c r="D45" s="17" t="s">
        <v>96</v>
      </c>
      <c r="E45" s="36">
        <v>54210.759999999995</v>
      </c>
      <c r="F45" s="36">
        <v>67285.81</v>
      </c>
      <c r="G45" s="36">
        <v>86325</v>
      </c>
      <c r="H45" s="36">
        <v>86325</v>
      </c>
      <c r="I45" s="111">
        <v>100000</v>
      </c>
      <c r="J45" s="62">
        <v>106325</v>
      </c>
      <c r="K45" s="62">
        <v>106325</v>
      </c>
      <c r="L45" s="107"/>
    </row>
    <row r="46" spans="1:12" x14ac:dyDescent="0.25">
      <c r="A46" s="78">
        <v>71</v>
      </c>
      <c r="B46" s="74"/>
      <c r="C46" s="76">
        <v>292</v>
      </c>
      <c r="D46" s="17" t="s">
        <v>97</v>
      </c>
      <c r="E46" s="19">
        <v>6129.89</v>
      </c>
      <c r="F46" s="19">
        <v>10459.720000000001</v>
      </c>
      <c r="G46" s="19">
        <v>4000</v>
      </c>
      <c r="H46" s="19">
        <v>4000</v>
      </c>
      <c r="I46" s="111">
        <v>2500</v>
      </c>
      <c r="J46" s="111">
        <v>1500</v>
      </c>
      <c r="K46" s="111">
        <v>1500</v>
      </c>
      <c r="L46" s="108"/>
    </row>
    <row r="47" spans="1:12" x14ac:dyDescent="0.25">
      <c r="A47" s="23" t="s">
        <v>51</v>
      </c>
      <c r="B47" s="72"/>
      <c r="C47" s="24"/>
      <c r="D47" s="25" t="s">
        <v>85</v>
      </c>
      <c r="E47" s="26">
        <f>SUM(E37:E46)</f>
        <v>145418.16000000003</v>
      </c>
      <c r="F47" s="26">
        <f>SUM(F37:F46)</f>
        <v>166533.83000000002</v>
      </c>
      <c r="G47" s="26">
        <f>SUM(G37:G46)</f>
        <v>171274.34</v>
      </c>
      <c r="H47" s="26">
        <f>SUM(H37:H46)</f>
        <v>171274.34</v>
      </c>
      <c r="I47" s="115">
        <f>SUM(I37:I46)</f>
        <v>165180</v>
      </c>
      <c r="J47" s="26">
        <f>SUM(J38:J46)</f>
        <v>176645</v>
      </c>
      <c r="K47" s="26">
        <f t="shared" ref="K47" si="8">SUM(K38:K46)</f>
        <v>187145</v>
      </c>
    </row>
    <row r="48" spans="1:12" ht="15.75" thickBot="1" x14ac:dyDescent="0.3">
      <c r="A48" s="133" t="s">
        <v>82</v>
      </c>
      <c r="B48" s="134"/>
      <c r="C48" s="134"/>
      <c r="D48" s="135"/>
      <c r="E48" s="29">
        <f t="shared" ref="E48:K48" si="9">SUM(E47,E35)</f>
        <v>554273.34000000008</v>
      </c>
      <c r="F48" s="29">
        <f t="shared" ref="F48" si="10">SUM(F47,F35)</f>
        <v>373494.61</v>
      </c>
      <c r="G48" s="29">
        <f t="shared" si="9"/>
        <v>303678.56</v>
      </c>
      <c r="H48" s="29">
        <f t="shared" si="9"/>
        <v>303678.56</v>
      </c>
      <c r="I48" s="116">
        <f t="shared" si="9"/>
        <v>312998.07500000001</v>
      </c>
      <c r="J48" s="29">
        <f t="shared" si="9"/>
        <v>277463.07500000001</v>
      </c>
      <c r="K48" s="29">
        <f t="shared" si="9"/>
        <v>187145</v>
      </c>
    </row>
    <row r="49" spans="1:14" ht="16.5" thickBot="1" x14ac:dyDescent="0.3">
      <c r="A49" s="38"/>
      <c r="B49" s="131" t="s">
        <v>4</v>
      </c>
      <c r="C49" s="132"/>
      <c r="D49" s="132"/>
      <c r="E49" s="39">
        <f t="shared" ref="E49:K49" si="11">E48+E28</f>
        <v>854509.49000000011</v>
      </c>
      <c r="F49" s="39">
        <f t="shared" ref="F49" si="12">F48+F28</f>
        <v>829396.66999999993</v>
      </c>
      <c r="G49" s="39">
        <f t="shared" si="11"/>
        <v>962408.91999999993</v>
      </c>
      <c r="H49" s="39">
        <f t="shared" si="11"/>
        <v>962408.91999999993</v>
      </c>
      <c r="I49" s="117">
        <f>I48+I28</f>
        <v>859176</v>
      </c>
      <c r="J49" s="39">
        <f t="shared" si="11"/>
        <v>763307.17500000005</v>
      </c>
      <c r="K49" s="39">
        <f t="shared" si="11"/>
        <v>675889.1044999999</v>
      </c>
    </row>
    <row r="50" spans="1:14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4" ht="8.2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4" ht="15.75" thickBot="1" x14ac:dyDescent="0.3">
      <c r="A52" s="6"/>
      <c r="B52" s="6" t="s">
        <v>5</v>
      </c>
      <c r="C52" s="4"/>
      <c r="D52" s="5"/>
      <c r="E52" s="7"/>
      <c r="F52" s="7"/>
      <c r="G52" s="7"/>
      <c r="H52" s="7" t="s">
        <v>18</v>
      </c>
      <c r="I52" s="145" t="s">
        <v>15</v>
      </c>
      <c r="J52" s="146"/>
      <c r="K52" s="147"/>
    </row>
    <row r="53" spans="1:14" ht="15.75" thickBot="1" x14ac:dyDescent="0.3">
      <c r="A53" s="8" t="s">
        <v>20</v>
      </c>
      <c r="B53" s="8" t="s">
        <v>127</v>
      </c>
      <c r="C53" s="9" t="s">
        <v>22</v>
      </c>
      <c r="D53" s="41" t="s">
        <v>2</v>
      </c>
      <c r="E53" s="10" t="s">
        <v>116</v>
      </c>
      <c r="F53" s="10" t="s">
        <v>170</v>
      </c>
      <c r="G53" s="10">
        <v>2020</v>
      </c>
      <c r="H53" s="10">
        <v>2020</v>
      </c>
      <c r="I53" s="11">
        <v>2021</v>
      </c>
      <c r="J53" s="11">
        <v>2022</v>
      </c>
      <c r="K53" s="12">
        <v>2023</v>
      </c>
    </row>
    <row r="54" spans="1:14" x14ac:dyDescent="0.25">
      <c r="A54" s="139" t="s">
        <v>56</v>
      </c>
      <c r="B54" s="140"/>
      <c r="C54" s="140"/>
      <c r="D54" s="141"/>
      <c r="E54" s="13"/>
      <c r="F54" s="13"/>
      <c r="G54" s="13"/>
      <c r="H54" s="13"/>
      <c r="I54" s="13"/>
      <c r="J54" s="13"/>
      <c r="K54" s="13"/>
    </row>
    <row r="55" spans="1:14" x14ac:dyDescent="0.25">
      <c r="A55" s="81" t="s">
        <v>21</v>
      </c>
      <c r="B55" s="81" t="s">
        <v>130</v>
      </c>
      <c r="C55" s="76" t="s">
        <v>131</v>
      </c>
      <c r="D55" s="17" t="s">
        <v>23</v>
      </c>
      <c r="E55" s="19">
        <v>37434.879999999997</v>
      </c>
      <c r="F55" s="19">
        <v>63210.700000000004</v>
      </c>
      <c r="G55" s="19">
        <v>59600</v>
      </c>
      <c r="H55" s="19">
        <v>59600</v>
      </c>
      <c r="I55" s="114">
        <f>59600+10650-5000</f>
        <v>65250</v>
      </c>
      <c r="J55" s="33">
        <v>62580</v>
      </c>
      <c r="K55" s="33">
        <v>65709</v>
      </c>
    </row>
    <row r="56" spans="1:14" x14ac:dyDescent="0.25">
      <c r="A56" s="81" t="s">
        <v>21</v>
      </c>
      <c r="B56" s="81" t="s">
        <v>130</v>
      </c>
      <c r="C56" s="74">
        <v>620</v>
      </c>
      <c r="D56" s="17" t="s">
        <v>25</v>
      </c>
      <c r="E56" s="19">
        <v>13260.55</v>
      </c>
      <c r="F56" s="19">
        <v>23112.339999999997</v>
      </c>
      <c r="G56" s="19">
        <v>21323</v>
      </c>
      <c r="H56" s="19">
        <v>21323</v>
      </c>
      <c r="I56" s="114">
        <f>(0.3495*I55)+(0.02*I55)</f>
        <v>24109.875</v>
      </c>
      <c r="J56" s="33">
        <f t="shared" ref="J56:K56" si="13">(0.3495*J55)+(0.02*J55)-(2000*0.3495)</f>
        <v>22424.309999999998</v>
      </c>
      <c r="K56" s="33">
        <f t="shared" si="13"/>
        <v>23580.4755</v>
      </c>
    </row>
    <row r="57" spans="1:14" x14ac:dyDescent="0.25">
      <c r="A57" s="81" t="s">
        <v>21</v>
      </c>
      <c r="B57" s="81" t="s">
        <v>130</v>
      </c>
      <c r="C57" s="74">
        <v>640</v>
      </c>
      <c r="D57" s="17" t="s">
        <v>114</v>
      </c>
      <c r="E57" s="19">
        <v>144.25</v>
      </c>
      <c r="F57" s="19">
        <v>427.05000000000007</v>
      </c>
      <c r="G57" s="19">
        <v>3800</v>
      </c>
      <c r="H57" s="19">
        <v>3800</v>
      </c>
      <c r="I57" s="114">
        <v>600</v>
      </c>
      <c r="J57" s="33">
        <v>600</v>
      </c>
      <c r="K57" s="33">
        <v>600</v>
      </c>
    </row>
    <row r="58" spans="1:14" x14ac:dyDescent="0.25">
      <c r="A58" s="81" t="s">
        <v>21</v>
      </c>
      <c r="B58" s="81" t="s">
        <v>130</v>
      </c>
      <c r="C58" s="76" t="s">
        <v>132</v>
      </c>
      <c r="D58" s="17" t="s">
        <v>10</v>
      </c>
      <c r="E58" s="19">
        <v>670.2</v>
      </c>
      <c r="F58" s="19">
        <v>600.73000000000013</v>
      </c>
      <c r="G58" s="19">
        <v>1200</v>
      </c>
      <c r="H58" s="19">
        <v>1200</v>
      </c>
      <c r="I58" s="114">
        <v>1000</v>
      </c>
      <c r="J58" s="33">
        <v>400</v>
      </c>
      <c r="K58" s="33">
        <v>400</v>
      </c>
      <c r="N58" s="128"/>
    </row>
    <row r="59" spans="1:14" x14ac:dyDescent="0.25">
      <c r="A59" s="81" t="s">
        <v>21</v>
      </c>
      <c r="B59" s="81" t="s">
        <v>130</v>
      </c>
      <c r="C59" s="76" t="s">
        <v>133</v>
      </c>
      <c r="D59" s="17" t="s">
        <v>28</v>
      </c>
      <c r="E59" s="19">
        <v>54.400000000000006</v>
      </c>
      <c r="F59" s="19">
        <v>53.400000000000006</v>
      </c>
      <c r="G59" s="19">
        <v>75</v>
      </c>
      <c r="H59" s="19">
        <v>75</v>
      </c>
      <c r="I59" s="114">
        <v>75</v>
      </c>
      <c r="J59" s="33">
        <v>75</v>
      </c>
      <c r="K59" s="33">
        <v>75</v>
      </c>
      <c r="N59" s="128"/>
    </row>
    <row r="60" spans="1:14" x14ac:dyDescent="0.25">
      <c r="A60" s="81" t="s">
        <v>21</v>
      </c>
      <c r="B60" s="81" t="s">
        <v>130</v>
      </c>
      <c r="C60" s="76" t="s">
        <v>134</v>
      </c>
      <c r="D60" s="17" t="s">
        <v>26</v>
      </c>
      <c r="E60" s="19">
        <v>433.09000000000003</v>
      </c>
      <c r="F60" s="19">
        <v>812.15000000000009</v>
      </c>
      <c r="G60" s="19">
        <v>800</v>
      </c>
      <c r="H60" s="19">
        <v>800</v>
      </c>
      <c r="I60" s="114">
        <v>800</v>
      </c>
      <c r="J60" s="33">
        <v>750</v>
      </c>
      <c r="K60" s="33">
        <v>750</v>
      </c>
    </row>
    <row r="61" spans="1:14" x14ac:dyDescent="0.25">
      <c r="A61" s="81"/>
      <c r="B61" s="81"/>
      <c r="C61" s="74"/>
      <c r="D61" s="17" t="s">
        <v>30</v>
      </c>
      <c r="E61" s="19">
        <v>0</v>
      </c>
      <c r="F61" s="19"/>
      <c r="G61" s="19"/>
      <c r="H61" s="19"/>
      <c r="I61" s="114"/>
      <c r="J61" s="33"/>
      <c r="K61" s="33"/>
      <c r="N61" s="128"/>
    </row>
    <row r="62" spans="1:14" x14ac:dyDescent="0.25">
      <c r="A62" s="81" t="s">
        <v>21</v>
      </c>
      <c r="B62" s="81" t="s">
        <v>130</v>
      </c>
      <c r="C62" s="76" t="s">
        <v>135</v>
      </c>
      <c r="D62" s="17" t="s">
        <v>100</v>
      </c>
      <c r="E62" s="19">
        <v>1936.2900000000002</v>
      </c>
      <c r="F62" s="19">
        <v>3578.85</v>
      </c>
      <c r="G62" s="19">
        <v>3000</v>
      </c>
      <c r="H62" s="19">
        <v>3000</v>
      </c>
      <c r="I62" s="114">
        <v>2500</v>
      </c>
      <c r="J62" s="33">
        <v>3000</v>
      </c>
      <c r="K62" s="33">
        <v>3000</v>
      </c>
      <c r="N62" s="128"/>
    </row>
    <row r="63" spans="1:14" x14ac:dyDescent="0.25">
      <c r="A63" s="81" t="s">
        <v>21</v>
      </c>
      <c r="B63" s="81" t="s">
        <v>130</v>
      </c>
      <c r="C63" s="74">
        <v>637014</v>
      </c>
      <c r="D63" s="17" t="s">
        <v>12</v>
      </c>
      <c r="E63" s="19">
        <v>2376.17</v>
      </c>
      <c r="F63" s="19">
        <v>4303.3100000000004</v>
      </c>
      <c r="G63" s="19">
        <v>3200</v>
      </c>
      <c r="H63" s="19">
        <v>3200</v>
      </c>
      <c r="I63" s="114">
        <v>3500</v>
      </c>
      <c r="J63" s="33">
        <v>3520</v>
      </c>
      <c r="K63" s="33">
        <v>3520</v>
      </c>
      <c r="N63" s="128"/>
    </row>
    <row r="64" spans="1:14" x14ac:dyDescent="0.25">
      <c r="A64" s="81" t="s">
        <v>21</v>
      </c>
      <c r="B64" s="81" t="s">
        <v>130</v>
      </c>
      <c r="C64" s="74">
        <v>637016</v>
      </c>
      <c r="D64" s="17" t="s">
        <v>27</v>
      </c>
      <c r="E64" s="19">
        <v>364.83000000000004</v>
      </c>
      <c r="F64" s="19">
        <v>616.58999999999992</v>
      </c>
      <c r="G64" s="19">
        <v>656</v>
      </c>
      <c r="H64" s="19">
        <v>656</v>
      </c>
      <c r="I64" s="114">
        <f>0.011*I55</f>
        <v>717.75</v>
      </c>
      <c r="J64" s="33">
        <f t="shared" ref="J64:K64" si="14">0.011*J55</f>
        <v>688.38</v>
      </c>
      <c r="K64" s="33">
        <f t="shared" si="14"/>
        <v>722.79899999999998</v>
      </c>
      <c r="N64" s="128"/>
    </row>
    <row r="65" spans="1:14" x14ac:dyDescent="0.25">
      <c r="A65" s="81" t="s">
        <v>21</v>
      </c>
      <c r="B65" s="81" t="s">
        <v>130</v>
      </c>
      <c r="C65" s="74" t="s">
        <v>136</v>
      </c>
      <c r="D65" s="17" t="s">
        <v>113</v>
      </c>
      <c r="E65" s="19"/>
      <c r="F65" s="19">
        <v>2496</v>
      </c>
      <c r="G65" s="19">
        <v>4000</v>
      </c>
      <c r="H65" s="19">
        <v>4000</v>
      </c>
      <c r="I65" s="114">
        <v>2000</v>
      </c>
      <c r="J65" s="33">
        <v>2500</v>
      </c>
      <c r="K65" s="33">
        <v>3000</v>
      </c>
      <c r="N65" s="128"/>
    </row>
    <row r="66" spans="1:14" x14ac:dyDescent="0.25">
      <c r="A66" s="81" t="s">
        <v>21</v>
      </c>
      <c r="B66" s="81" t="s">
        <v>130</v>
      </c>
      <c r="C66" s="74">
        <v>630</v>
      </c>
      <c r="D66" s="17" t="s">
        <v>29</v>
      </c>
      <c r="E66" s="19">
        <v>1669.25</v>
      </c>
      <c r="F66" s="19">
        <v>2299.23</v>
      </c>
      <c r="G66" s="19">
        <v>2500</v>
      </c>
      <c r="H66" s="19">
        <v>2500</v>
      </c>
      <c r="I66" s="114">
        <v>4100</v>
      </c>
      <c r="J66" s="33">
        <v>3100</v>
      </c>
      <c r="K66" s="33">
        <v>3100</v>
      </c>
      <c r="N66" s="128"/>
    </row>
    <row r="67" spans="1:14" x14ac:dyDescent="0.25">
      <c r="A67" s="43"/>
      <c r="B67" s="73"/>
      <c r="C67" s="44"/>
      <c r="D67" s="45" t="s">
        <v>6</v>
      </c>
      <c r="E67" s="47"/>
      <c r="F67" s="47"/>
      <c r="G67" s="47"/>
      <c r="H67" s="47"/>
      <c r="I67" s="118"/>
      <c r="J67" s="47"/>
      <c r="K67" s="47"/>
      <c r="N67" s="128"/>
    </row>
    <row r="68" spans="1:14" x14ac:dyDescent="0.25">
      <c r="A68" s="81" t="s">
        <v>21</v>
      </c>
      <c r="B68" s="81" t="s">
        <v>137</v>
      </c>
      <c r="C68" s="74">
        <v>630</v>
      </c>
      <c r="D68" s="48" t="s">
        <v>178</v>
      </c>
      <c r="E68" s="19">
        <v>0</v>
      </c>
      <c r="F68" s="19">
        <v>27108.45</v>
      </c>
      <c r="G68" s="19">
        <v>16</v>
      </c>
      <c r="H68" s="19">
        <v>16</v>
      </c>
      <c r="I68" s="114">
        <v>4000</v>
      </c>
      <c r="J68" s="33">
        <v>0</v>
      </c>
      <c r="K68" s="33">
        <v>0</v>
      </c>
      <c r="N68" s="128"/>
    </row>
    <row r="69" spans="1:14" x14ac:dyDescent="0.25">
      <c r="A69" s="81" t="s">
        <v>21</v>
      </c>
      <c r="B69" s="81" t="s">
        <v>137</v>
      </c>
      <c r="C69" s="74">
        <v>630</v>
      </c>
      <c r="D69" s="49" t="s">
        <v>32</v>
      </c>
      <c r="E69" s="19">
        <v>0</v>
      </c>
      <c r="F69" s="19">
        <v>0</v>
      </c>
      <c r="G69" s="19">
        <v>0</v>
      </c>
      <c r="H69" s="19">
        <v>0</v>
      </c>
      <c r="I69" s="114">
        <v>0</v>
      </c>
      <c r="J69" s="33">
        <v>0</v>
      </c>
      <c r="K69" s="33">
        <v>0</v>
      </c>
      <c r="N69" s="128"/>
    </row>
    <row r="70" spans="1:14" x14ac:dyDescent="0.25">
      <c r="A70" s="81" t="s">
        <v>21</v>
      </c>
      <c r="B70" s="81" t="s">
        <v>137</v>
      </c>
      <c r="C70" s="74">
        <v>630</v>
      </c>
      <c r="D70" s="49" t="s">
        <v>37</v>
      </c>
      <c r="E70" s="19">
        <v>0</v>
      </c>
      <c r="F70" s="19">
        <v>0</v>
      </c>
      <c r="G70" s="19">
        <v>0</v>
      </c>
      <c r="H70" s="19">
        <v>0</v>
      </c>
      <c r="I70" s="114">
        <v>0</v>
      </c>
      <c r="J70" s="33">
        <v>0</v>
      </c>
      <c r="K70" s="33">
        <v>0</v>
      </c>
    </row>
    <row r="71" spans="1:14" x14ac:dyDescent="0.25">
      <c r="A71" s="72" t="s">
        <v>51</v>
      </c>
      <c r="B71" s="72"/>
      <c r="C71" s="24"/>
      <c r="D71" s="25" t="s">
        <v>24</v>
      </c>
      <c r="E71" s="26">
        <f>SUM(E68:E70)</f>
        <v>0</v>
      </c>
      <c r="F71" s="26">
        <f>SUM(F68:F70)</f>
        <v>27108.45</v>
      </c>
      <c r="G71" s="26">
        <f>SUM(G68:G70)</f>
        <v>16</v>
      </c>
      <c r="H71" s="26">
        <f t="shared" ref="H71:K71" si="15">SUM(H68:H70)</f>
        <v>16</v>
      </c>
      <c r="I71" s="115">
        <f t="shared" si="15"/>
        <v>4000</v>
      </c>
      <c r="J71" s="26">
        <f t="shared" si="15"/>
        <v>0</v>
      </c>
      <c r="K71" s="26">
        <f t="shared" si="15"/>
        <v>0</v>
      </c>
    </row>
    <row r="72" spans="1:14" x14ac:dyDescent="0.25">
      <c r="A72" s="43"/>
      <c r="B72" s="73"/>
      <c r="C72" s="44"/>
      <c r="D72" s="45" t="s">
        <v>7</v>
      </c>
      <c r="E72" s="47"/>
      <c r="F72" s="47"/>
      <c r="G72" s="47"/>
      <c r="H72" s="47"/>
      <c r="I72" s="118"/>
      <c r="J72" s="47"/>
      <c r="K72" s="47"/>
    </row>
    <row r="73" spans="1:14" s="50" customFormat="1" x14ac:dyDescent="0.25">
      <c r="A73" s="81" t="s">
        <v>21</v>
      </c>
      <c r="B73" s="81" t="s">
        <v>138</v>
      </c>
      <c r="C73" s="74">
        <v>630</v>
      </c>
      <c r="D73" s="17" t="s">
        <v>33</v>
      </c>
      <c r="E73" s="19">
        <v>0</v>
      </c>
      <c r="F73" s="19">
        <v>0</v>
      </c>
      <c r="G73" s="19">
        <v>0</v>
      </c>
      <c r="H73" s="19">
        <v>0</v>
      </c>
      <c r="I73" s="114">
        <v>0</v>
      </c>
      <c r="J73" s="33">
        <v>0</v>
      </c>
      <c r="K73" s="33">
        <v>0</v>
      </c>
      <c r="L73" s="103"/>
    </row>
    <row r="74" spans="1:14" x14ac:dyDescent="0.25">
      <c r="A74" s="81" t="s">
        <v>21</v>
      </c>
      <c r="B74" s="81" t="s">
        <v>138</v>
      </c>
      <c r="C74" s="74">
        <v>630</v>
      </c>
      <c r="D74" s="17" t="s">
        <v>34</v>
      </c>
      <c r="E74" s="19">
        <v>0</v>
      </c>
      <c r="F74" s="19"/>
      <c r="G74" s="19">
        <v>0</v>
      </c>
      <c r="H74" s="19">
        <v>0</v>
      </c>
      <c r="I74" s="114">
        <v>0</v>
      </c>
      <c r="J74" s="33">
        <v>0</v>
      </c>
      <c r="K74" s="33">
        <v>0</v>
      </c>
    </row>
    <row r="75" spans="1:14" x14ac:dyDescent="0.25">
      <c r="A75" s="81" t="s">
        <v>21</v>
      </c>
      <c r="B75" s="81" t="s">
        <v>138</v>
      </c>
      <c r="C75" s="74">
        <v>630</v>
      </c>
      <c r="D75" s="17" t="s">
        <v>35</v>
      </c>
      <c r="E75" s="19">
        <v>157.96</v>
      </c>
      <c r="F75" s="19">
        <v>410</v>
      </c>
      <c r="G75" s="19">
        <v>500</v>
      </c>
      <c r="H75" s="19">
        <v>500</v>
      </c>
      <c r="I75" s="114">
        <v>1500</v>
      </c>
      <c r="J75" s="33">
        <v>1500</v>
      </c>
      <c r="K75" s="33">
        <v>1500</v>
      </c>
    </row>
    <row r="76" spans="1:14" x14ac:dyDescent="0.25">
      <c r="A76" s="81" t="s">
        <v>21</v>
      </c>
      <c r="B76" s="81" t="s">
        <v>138</v>
      </c>
      <c r="C76" s="74">
        <v>630</v>
      </c>
      <c r="D76" s="17" t="s">
        <v>36</v>
      </c>
      <c r="E76" s="19">
        <v>0</v>
      </c>
      <c r="F76" s="19"/>
      <c r="G76" s="19">
        <v>0</v>
      </c>
      <c r="H76" s="19">
        <v>0</v>
      </c>
      <c r="I76" s="114">
        <v>0</v>
      </c>
      <c r="J76" s="33">
        <v>0</v>
      </c>
      <c r="K76" s="33">
        <v>0</v>
      </c>
    </row>
    <row r="77" spans="1:14" x14ac:dyDescent="0.25">
      <c r="A77" s="72" t="s">
        <v>51</v>
      </c>
      <c r="B77" s="72"/>
      <c r="C77" s="51"/>
      <c r="D77" s="25" t="s">
        <v>7</v>
      </c>
      <c r="E77" s="26">
        <f>SUM(E73:E76)</f>
        <v>157.96</v>
      </c>
      <c r="F77" s="26">
        <f>SUM(F73:F76)</f>
        <v>410</v>
      </c>
      <c r="G77" s="26">
        <f>SUM(G73:G76)</f>
        <v>500</v>
      </c>
      <c r="H77" s="26">
        <f>SUM(H73:H76)</f>
        <v>500</v>
      </c>
      <c r="I77" s="119">
        <f>SUM(I73:I76)</f>
        <v>1500</v>
      </c>
      <c r="J77" s="28">
        <f>SUM(J73:J74)</f>
        <v>0</v>
      </c>
      <c r="K77" s="28">
        <f>SUM(K73:K74)</f>
        <v>0</v>
      </c>
    </row>
    <row r="78" spans="1:14" x14ac:dyDescent="0.25">
      <c r="A78" s="43"/>
      <c r="B78" s="73"/>
      <c r="C78" s="44"/>
      <c r="D78" s="45" t="s">
        <v>9</v>
      </c>
      <c r="E78" s="47"/>
      <c r="F78" s="47"/>
      <c r="G78" s="47"/>
      <c r="H78" s="47"/>
      <c r="I78" s="118"/>
      <c r="J78" s="47"/>
      <c r="K78" s="47"/>
    </row>
    <row r="79" spans="1:14" s="50" customFormat="1" x14ac:dyDescent="0.25">
      <c r="A79" s="81" t="s">
        <v>21</v>
      </c>
      <c r="B79" s="82" t="s">
        <v>130</v>
      </c>
      <c r="C79" s="74">
        <v>630</v>
      </c>
      <c r="D79" s="52" t="s">
        <v>38</v>
      </c>
      <c r="E79" s="19">
        <v>26100.690000000002</v>
      </c>
      <c r="F79" s="19">
        <v>29761.999999999993</v>
      </c>
      <c r="G79" s="19">
        <v>17000</v>
      </c>
      <c r="H79" s="19">
        <v>17000</v>
      </c>
      <c r="I79" s="114">
        <f>7500+9000+2000+5000+8500</f>
        <v>32000</v>
      </c>
      <c r="J79" s="33">
        <v>35000.31</v>
      </c>
      <c r="K79" s="33">
        <v>37000</v>
      </c>
      <c r="L79" s="103"/>
    </row>
    <row r="80" spans="1:14" s="50" customFormat="1" x14ac:dyDescent="0.25">
      <c r="A80" s="81" t="s">
        <v>21</v>
      </c>
      <c r="B80" s="82" t="s">
        <v>130</v>
      </c>
      <c r="C80" s="74">
        <v>630</v>
      </c>
      <c r="D80" s="52" t="s">
        <v>115</v>
      </c>
      <c r="F80" s="19">
        <v>5839.59</v>
      </c>
      <c r="G80" s="19">
        <v>3005.0299999999997</v>
      </c>
      <c r="H80" s="19">
        <v>3005.0299999999997</v>
      </c>
      <c r="I80" s="114">
        <f>10000+1500+3000</f>
        <v>14500</v>
      </c>
      <c r="J80" s="33"/>
      <c r="K80" s="33"/>
      <c r="L80" s="103"/>
    </row>
    <row r="81" spans="1:12" s="37" customFormat="1" ht="12.75" x14ac:dyDescent="0.2">
      <c r="A81" s="81" t="s">
        <v>21</v>
      </c>
      <c r="B81" s="82" t="s">
        <v>130</v>
      </c>
      <c r="C81" s="74">
        <v>630</v>
      </c>
      <c r="D81" s="52" t="s">
        <v>39</v>
      </c>
      <c r="E81" s="19">
        <v>2213.3200000000002</v>
      </c>
      <c r="F81" s="19">
        <v>2137.0100000000002</v>
      </c>
      <c r="G81" s="36">
        <v>2300</v>
      </c>
      <c r="H81" s="36">
        <v>2300</v>
      </c>
      <c r="I81" s="111">
        <v>7500</v>
      </c>
      <c r="J81" s="20">
        <v>7500</v>
      </c>
      <c r="K81" s="20">
        <v>2700</v>
      </c>
      <c r="L81" s="107"/>
    </row>
    <row r="82" spans="1:12" s="37" customFormat="1" ht="12.75" x14ac:dyDescent="0.2">
      <c r="A82" s="81" t="s">
        <v>21</v>
      </c>
      <c r="B82" s="82" t="s">
        <v>130</v>
      </c>
      <c r="C82" s="74">
        <v>630</v>
      </c>
      <c r="D82" s="52" t="s">
        <v>40</v>
      </c>
      <c r="E82" s="36">
        <v>17.940000000000001</v>
      </c>
      <c r="F82" s="36">
        <v>224.21999999999997</v>
      </c>
      <c r="G82" s="36">
        <v>150</v>
      </c>
      <c r="H82" s="36">
        <v>150</v>
      </c>
      <c r="I82" s="111">
        <v>200</v>
      </c>
      <c r="J82" s="20">
        <v>50</v>
      </c>
      <c r="K82" s="20">
        <v>50</v>
      </c>
      <c r="L82" s="107"/>
    </row>
    <row r="83" spans="1:12" s="37" customFormat="1" ht="12.75" x14ac:dyDescent="0.2">
      <c r="A83" s="81" t="s">
        <v>21</v>
      </c>
      <c r="B83" s="82" t="s">
        <v>130</v>
      </c>
      <c r="C83" s="74">
        <v>630</v>
      </c>
      <c r="D83" s="52" t="s">
        <v>41</v>
      </c>
      <c r="E83" s="36">
        <v>0</v>
      </c>
      <c r="F83" s="36">
        <v>0</v>
      </c>
      <c r="G83" s="36">
        <v>0</v>
      </c>
      <c r="H83" s="36">
        <v>0</v>
      </c>
      <c r="I83" s="111">
        <v>0</v>
      </c>
      <c r="J83" s="20">
        <v>0</v>
      </c>
      <c r="K83" s="20">
        <v>0</v>
      </c>
      <c r="L83" s="107"/>
    </row>
    <row r="84" spans="1:12" x14ac:dyDescent="0.25">
      <c r="A84" s="23" t="s">
        <v>51</v>
      </c>
      <c r="B84" s="72"/>
      <c r="C84" s="51"/>
      <c r="D84" s="25" t="s">
        <v>9</v>
      </c>
      <c r="E84" s="26">
        <f>SUM(E79:E83)</f>
        <v>28331.95</v>
      </c>
      <c r="F84" s="26">
        <f>SUM(F79:F83)</f>
        <v>37962.82</v>
      </c>
      <c r="G84" s="26">
        <f t="shared" ref="G84:K84" si="16">SUM(G79:G83)</f>
        <v>22455.03</v>
      </c>
      <c r="H84" s="26">
        <f t="shared" si="16"/>
        <v>22455.03</v>
      </c>
      <c r="I84" s="115">
        <f>SUM(I79:I83)</f>
        <v>54200</v>
      </c>
      <c r="J84" s="26">
        <f t="shared" si="16"/>
        <v>42550.31</v>
      </c>
      <c r="K84" s="26">
        <f t="shared" si="16"/>
        <v>39750</v>
      </c>
    </row>
    <row r="85" spans="1:12" x14ac:dyDescent="0.25">
      <c r="A85" s="43"/>
      <c r="B85" s="73"/>
      <c r="C85" s="44"/>
      <c r="D85" s="45" t="s">
        <v>11</v>
      </c>
      <c r="E85" s="47"/>
      <c r="F85" s="47"/>
      <c r="G85" s="47"/>
      <c r="H85" s="47"/>
      <c r="I85" s="118"/>
      <c r="J85" s="47"/>
      <c r="K85" s="47"/>
    </row>
    <row r="86" spans="1:12" s="50" customFormat="1" x14ac:dyDescent="0.25">
      <c r="A86" s="81" t="s">
        <v>21</v>
      </c>
      <c r="B86" s="82" t="s">
        <v>139</v>
      </c>
      <c r="C86" s="74">
        <v>717</v>
      </c>
      <c r="D86" s="17" t="s">
        <v>42</v>
      </c>
      <c r="E86" s="19">
        <v>0</v>
      </c>
      <c r="F86" s="19"/>
      <c r="G86" s="19">
        <v>0</v>
      </c>
      <c r="H86" s="19">
        <v>0</v>
      </c>
      <c r="I86" s="112">
        <v>30000</v>
      </c>
      <c r="J86" s="63">
        <v>33567</v>
      </c>
      <c r="K86" s="63">
        <v>31547.73</v>
      </c>
      <c r="L86" s="103"/>
    </row>
    <row r="87" spans="1:12" s="50" customFormat="1" x14ac:dyDescent="0.25">
      <c r="A87" s="81" t="s">
        <v>21</v>
      </c>
      <c r="B87" s="81" t="s">
        <v>139</v>
      </c>
      <c r="C87" s="74">
        <v>630</v>
      </c>
      <c r="D87" s="17" t="s">
        <v>43</v>
      </c>
      <c r="E87" s="19">
        <v>2333.58</v>
      </c>
      <c r="F87" s="19">
        <v>3196.9899999999993</v>
      </c>
      <c r="G87" s="19">
        <v>5100</v>
      </c>
      <c r="H87" s="19">
        <v>5100</v>
      </c>
      <c r="I87" s="114">
        <v>5100</v>
      </c>
      <c r="J87" s="33">
        <v>5100</v>
      </c>
      <c r="K87" s="33">
        <v>5100</v>
      </c>
      <c r="L87" s="103"/>
    </row>
    <row r="88" spans="1:12" s="50" customFormat="1" x14ac:dyDescent="0.25">
      <c r="A88" s="81" t="s">
        <v>21</v>
      </c>
      <c r="B88" s="82" t="s">
        <v>140</v>
      </c>
      <c r="C88" s="74">
        <v>717</v>
      </c>
      <c r="D88" s="17" t="s">
        <v>44</v>
      </c>
      <c r="E88" s="19">
        <v>0</v>
      </c>
      <c r="F88" s="19"/>
      <c r="G88" s="19">
        <v>0</v>
      </c>
      <c r="H88" s="19">
        <v>0</v>
      </c>
      <c r="I88" s="112">
        <v>0</v>
      </c>
      <c r="J88" s="63">
        <v>0</v>
      </c>
      <c r="K88" s="63">
        <v>0</v>
      </c>
      <c r="L88" s="103"/>
    </row>
    <row r="89" spans="1:12" s="50" customFormat="1" x14ac:dyDescent="0.25">
      <c r="A89" s="81" t="s">
        <v>21</v>
      </c>
      <c r="B89" s="81" t="s">
        <v>140</v>
      </c>
      <c r="C89" s="74">
        <v>630</v>
      </c>
      <c r="D89" s="17" t="s">
        <v>45</v>
      </c>
      <c r="E89" s="19">
        <v>673.45</v>
      </c>
      <c r="F89" s="19">
        <v>429.55</v>
      </c>
      <c r="G89" s="19">
        <v>2550</v>
      </c>
      <c r="H89" s="19">
        <v>2550</v>
      </c>
      <c r="I89" s="114">
        <v>500</v>
      </c>
      <c r="J89" s="33">
        <v>500</v>
      </c>
      <c r="K89" s="33">
        <v>500</v>
      </c>
      <c r="L89" s="103"/>
    </row>
    <row r="90" spans="1:12" s="50" customFormat="1" x14ac:dyDescent="0.25">
      <c r="A90" s="81" t="s">
        <v>21</v>
      </c>
      <c r="B90" s="82" t="s">
        <v>141</v>
      </c>
      <c r="C90" s="74">
        <v>630</v>
      </c>
      <c r="D90" s="17" t="s">
        <v>46</v>
      </c>
      <c r="E90" s="19">
        <v>8956.2900000000009</v>
      </c>
      <c r="F90" s="19">
        <v>530.21</v>
      </c>
      <c r="G90" s="19">
        <v>2100</v>
      </c>
      <c r="H90" s="19">
        <v>2100</v>
      </c>
      <c r="I90" s="114">
        <v>1000</v>
      </c>
      <c r="J90" s="33">
        <v>1000</v>
      </c>
      <c r="K90" s="33">
        <v>1000</v>
      </c>
      <c r="L90" s="103"/>
    </row>
    <row r="91" spans="1:12" x14ac:dyDescent="0.25">
      <c r="A91" s="72" t="s">
        <v>51</v>
      </c>
      <c r="B91" s="72"/>
      <c r="C91" s="51"/>
      <c r="D91" s="25" t="s">
        <v>11</v>
      </c>
      <c r="E91" s="26">
        <f t="shared" ref="E91:K91" si="17">SUM(E86:E90)</f>
        <v>11963.32</v>
      </c>
      <c r="F91" s="26">
        <f t="shared" si="17"/>
        <v>4156.75</v>
      </c>
      <c r="G91" s="26">
        <f t="shared" si="17"/>
        <v>9750</v>
      </c>
      <c r="H91" s="26">
        <f t="shared" si="17"/>
        <v>9750</v>
      </c>
      <c r="I91" s="115">
        <f>SUM(I86:I90)</f>
        <v>36600</v>
      </c>
      <c r="J91" s="26">
        <f t="shared" si="17"/>
        <v>40167</v>
      </c>
      <c r="K91" s="26">
        <f t="shared" si="17"/>
        <v>38147.729999999996</v>
      </c>
    </row>
    <row r="92" spans="1:12" x14ac:dyDescent="0.25">
      <c r="A92" s="43"/>
      <c r="B92" s="73"/>
      <c r="C92" s="44"/>
      <c r="D92" s="45" t="s">
        <v>13</v>
      </c>
      <c r="E92" s="47"/>
      <c r="F92" s="47"/>
      <c r="G92" s="47"/>
      <c r="H92" s="47"/>
      <c r="I92" s="118"/>
      <c r="J92" s="47"/>
      <c r="K92" s="47"/>
    </row>
    <row r="93" spans="1:12" s="50" customFormat="1" x14ac:dyDescent="0.25">
      <c r="A93" s="81" t="s">
        <v>21</v>
      </c>
      <c r="B93" s="82" t="s">
        <v>141</v>
      </c>
      <c r="C93" s="74">
        <v>630</v>
      </c>
      <c r="D93" s="17" t="s">
        <v>47</v>
      </c>
      <c r="E93" s="19">
        <v>2212.9600000000005</v>
      </c>
      <c r="F93" s="19">
        <v>0</v>
      </c>
      <c r="G93" s="19">
        <v>200</v>
      </c>
      <c r="H93" s="19">
        <v>200</v>
      </c>
      <c r="I93" s="114">
        <v>200</v>
      </c>
      <c r="J93" s="33">
        <v>200</v>
      </c>
      <c r="K93" s="33">
        <v>200</v>
      </c>
      <c r="L93" s="103"/>
    </row>
    <row r="94" spans="1:12" s="50" customFormat="1" x14ac:dyDescent="0.25">
      <c r="A94" s="81" t="s">
        <v>21</v>
      </c>
      <c r="B94" s="81" t="s">
        <v>130</v>
      </c>
      <c r="C94" s="74">
        <v>630</v>
      </c>
      <c r="D94" s="17" t="s">
        <v>168</v>
      </c>
      <c r="E94" s="19">
        <v>4756.93</v>
      </c>
      <c r="F94" s="19">
        <v>1261.6900000000005</v>
      </c>
      <c r="G94" s="19">
        <v>10334</v>
      </c>
      <c r="H94" s="19">
        <v>10334</v>
      </c>
      <c r="I94" s="114">
        <v>10500</v>
      </c>
      <c r="J94" s="33">
        <v>7000</v>
      </c>
      <c r="K94" s="33">
        <v>7000</v>
      </c>
      <c r="L94" s="103"/>
    </row>
    <row r="95" spans="1:12" s="50" customFormat="1" x14ac:dyDescent="0.25">
      <c r="A95" s="81" t="s">
        <v>21</v>
      </c>
      <c r="B95" s="82"/>
      <c r="C95" s="74"/>
      <c r="D95" s="17" t="s">
        <v>48</v>
      </c>
      <c r="E95" s="19">
        <v>0</v>
      </c>
      <c r="F95" s="19">
        <v>0</v>
      </c>
      <c r="G95" s="19"/>
      <c r="H95" s="19"/>
      <c r="I95" s="114">
        <v>0</v>
      </c>
      <c r="J95" s="33">
        <v>0</v>
      </c>
      <c r="K95" s="33">
        <v>0</v>
      </c>
      <c r="L95" s="103"/>
    </row>
    <row r="96" spans="1:12" s="50" customFormat="1" x14ac:dyDescent="0.25">
      <c r="A96" s="81" t="s">
        <v>21</v>
      </c>
      <c r="B96" s="81"/>
      <c r="C96" s="74"/>
      <c r="D96" s="17" t="s">
        <v>49</v>
      </c>
      <c r="E96" s="19">
        <v>0</v>
      </c>
      <c r="F96" s="19">
        <v>0</v>
      </c>
      <c r="G96" s="19"/>
      <c r="H96" s="19"/>
      <c r="I96" s="114">
        <v>0</v>
      </c>
      <c r="J96" s="33">
        <v>0</v>
      </c>
      <c r="K96" s="33">
        <v>0</v>
      </c>
      <c r="L96" s="103"/>
    </row>
    <row r="97" spans="1:12" s="50" customFormat="1" x14ac:dyDescent="0.25">
      <c r="A97" s="81" t="s">
        <v>21</v>
      </c>
      <c r="B97" s="82"/>
      <c r="C97" s="74"/>
      <c r="D97" s="17" t="s">
        <v>50</v>
      </c>
      <c r="E97" s="19">
        <v>0</v>
      </c>
      <c r="F97" s="19">
        <v>0</v>
      </c>
      <c r="G97" s="19"/>
      <c r="H97" s="19"/>
      <c r="I97" s="114">
        <v>0</v>
      </c>
      <c r="J97" s="33">
        <v>0</v>
      </c>
      <c r="K97" s="33">
        <v>0</v>
      </c>
      <c r="L97" s="103"/>
    </row>
    <row r="98" spans="1:12" s="50" customFormat="1" x14ac:dyDescent="0.25">
      <c r="A98" s="42" t="s">
        <v>21</v>
      </c>
      <c r="B98" s="42"/>
      <c r="C98" s="17"/>
      <c r="D98" s="17" t="s">
        <v>109</v>
      </c>
      <c r="E98" s="19">
        <v>2245.5700000000002</v>
      </c>
      <c r="F98" s="19">
        <v>0</v>
      </c>
      <c r="G98" s="19"/>
      <c r="H98" s="19"/>
      <c r="I98" s="114">
        <v>0</v>
      </c>
      <c r="J98" s="33">
        <v>0</v>
      </c>
      <c r="K98" s="33">
        <v>0</v>
      </c>
    </row>
    <row r="99" spans="1:12" x14ac:dyDescent="0.25">
      <c r="A99" s="53"/>
      <c r="B99" s="72"/>
      <c r="C99" s="51"/>
      <c r="D99" s="25" t="s">
        <v>13</v>
      </c>
      <c r="E99" s="26">
        <f>SUM(E93:E98)</f>
        <v>9215.4600000000009</v>
      </c>
      <c r="F99" s="26">
        <f>SUM(F93:F98)</f>
        <v>1261.6900000000005</v>
      </c>
      <c r="G99" s="26">
        <f>SUM(G93:G98)</f>
        <v>10534</v>
      </c>
      <c r="H99" s="26">
        <f>SUM(H93:H98)</f>
        <v>10534</v>
      </c>
      <c r="I99" s="115">
        <f>SUM(I93:I97)</f>
        <v>10700</v>
      </c>
      <c r="J99" s="26">
        <f t="shared" ref="J99:K99" si="18">SUM(J93:J97)</f>
        <v>7200</v>
      </c>
      <c r="K99" s="26">
        <f t="shared" si="18"/>
        <v>7200</v>
      </c>
      <c r="L99" s="2"/>
    </row>
    <row r="100" spans="1:12" x14ac:dyDescent="0.25">
      <c r="A100" s="43"/>
      <c r="B100" s="73" t="s">
        <v>81</v>
      </c>
      <c r="C100" s="44"/>
      <c r="D100" s="45"/>
      <c r="E100" s="46">
        <f t="shared" ref="E100:F100" si="19">SUM(E99,E91,E84,E77,E71,E55:E66)</f>
        <v>108012.59999999998</v>
      </c>
      <c r="F100" s="46">
        <f t="shared" si="19"/>
        <v>172410.06</v>
      </c>
      <c r="G100" s="46">
        <f t="shared" ref="G100:K100" si="20">SUM(G99,G91,G84,G77,G71,G55:G66)</f>
        <v>143409.03</v>
      </c>
      <c r="H100" s="46">
        <f t="shared" si="20"/>
        <v>143409.03</v>
      </c>
      <c r="I100" s="120">
        <f>SUM(I99,I91,I84,I77,I71,I55:I66)</f>
        <v>211652.625</v>
      </c>
      <c r="J100" s="46">
        <f t="shared" si="20"/>
        <v>189555</v>
      </c>
      <c r="K100" s="46">
        <f t="shared" si="20"/>
        <v>189555.00449999998</v>
      </c>
      <c r="L100" s="2"/>
    </row>
    <row r="101" spans="1:12" x14ac:dyDescent="0.25">
      <c r="A101" s="43"/>
      <c r="B101" s="73"/>
      <c r="C101" s="44"/>
      <c r="D101" s="45" t="s">
        <v>8</v>
      </c>
      <c r="E101" s="47"/>
      <c r="F101" s="47"/>
      <c r="G101" s="47"/>
      <c r="H101" s="47"/>
      <c r="I101" s="47"/>
      <c r="J101" s="47"/>
      <c r="K101" s="47"/>
      <c r="L101" s="2"/>
    </row>
    <row r="102" spans="1:12" x14ac:dyDescent="0.25">
      <c r="A102" s="81" t="s">
        <v>129</v>
      </c>
      <c r="B102" s="81" t="s">
        <v>137</v>
      </c>
      <c r="C102" s="76" t="s">
        <v>131</v>
      </c>
      <c r="D102" s="17" t="s">
        <v>23</v>
      </c>
      <c r="E102" s="19">
        <v>29112.6</v>
      </c>
      <c r="F102" s="19">
        <v>42393.469999999994</v>
      </c>
      <c r="G102" s="19">
        <v>69000</v>
      </c>
      <c r="H102" s="19">
        <v>69000</v>
      </c>
      <c r="I102" s="114">
        <f>23400+8200+13400+16200</f>
        <v>61200</v>
      </c>
      <c r="J102" s="114">
        <v>56200</v>
      </c>
      <c r="K102" s="114">
        <v>56200</v>
      </c>
      <c r="L102" s="2"/>
    </row>
    <row r="103" spans="1:12" x14ac:dyDescent="0.25">
      <c r="A103" s="81" t="s">
        <v>129</v>
      </c>
      <c r="B103" s="81" t="s">
        <v>137</v>
      </c>
      <c r="C103" s="74">
        <v>620</v>
      </c>
      <c r="D103" s="17" t="s">
        <v>25</v>
      </c>
      <c r="E103" s="19">
        <v>10229.740000000002</v>
      </c>
      <c r="F103" s="19">
        <v>15585.47</v>
      </c>
      <c r="G103" s="19">
        <v>24600</v>
      </c>
      <c r="H103" s="19">
        <v>24600</v>
      </c>
      <c r="I103" s="114">
        <f>(I102*0.3495)+(0.02*I102)</f>
        <v>22613.399999999998</v>
      </c>
      <c r="J103" s="114">
        <f t="shared" ref="J103:K103" si="21">(J102*0.3495)+(0.02*J102)</f>
        <v>20765.899999999998</v>
      </c>
      <c r="K103" s="114">
        <f t="shared" si="21"/>
        <v>20765.899999999998</v>
      </c>
      <c r="L103" s="2"/>
    </row>
    <row r="104" spans="1:12" x14ac:dyDescent="0.25">
      <c r="A104" s="81" t="s">
        <v>129</v>
      </c>
      <c r="B104" s="81" t="s">
        <v>137</v>
      </c>
      <c r="C104" s="74">
        <v>640</v>
      </c>
      <c r="D104" s="17" t="s">
        <v>108</v>
      </c>
      <c r="E104" s="19">
        <v>120.19999999999999</v>
      </c>
      <c r="F104" s="19">
        <v>316.51000000000005</v>
      </c>
      <c r="G104" s="19">
        <v>350</v>
      </c>
      <c r="H104" s="19">
        <v>350</v>
      </c>
      <c r="I104" s="114">
        <v>500</v>
      </c>
      <c r="J104" s="114">
        <v>500</v>
      </c>
      <c r="K104" s="114">
        <v>500</v>
      </c>
      <c r="L104" s="2"/>
    </row>
    <row r="105" spans="1:12" x14ac:dyDescent="0.25">
      <c r="A105" s="81" t="s">
        <v>21</v>
      </c>
      <c r="B105" s="81" t="s">
        <v>137</v>
      </c>
      <c r="C105" s="76" t="s">
        <v>132</v>
      </c>
      <c r="D105" s="17" t="s">
        <v>10</v>
      </c>
      <c r="E105" s="19">
        <v>0</v>
      </c>
      <c r="F105" s="19"/>
      <c r="G105" s="19">
        <v>0</v>
      </c>
      <c r="H105" s="19">
        <v>0</v>
      </c>
      <c r="I105" s="114"/>
      <c r="J105" s="33">
        <v>0</v>
      </c>
      <c r="K105" s="33">
        <v>0</v>
      </c>
      <c r="L105" s="2"/>
    </row>
    <row r="106" spans="1:12" x14ac:dyDescent="0.25">
      <c r="A106" s="81" t="s">
        <v>21</v>
      </c>
      <c r="B106" s="81" t="s">
        <v>137</v>
      </c>
      <c r="C106" s="76" t="s">
        <v>133</v>
      </c>
      <c r="D106" s="17" t="s">
        <v>28</v>
      </c>
      <c r="E106" s="19">
        <v>19.2</v>
      </c>
      <c r="F106" s="19">
        <v>0</v>
      </c>
      <c r="G106" s="19">
        <v>75</v>
      </c>
      <c r="H106" s="19">
        <v>75</v>
      </c>
      <c r="I106" s="114"/>
      <c r="J106" s="33">
        <v>75</v>
      </c>
      <c r="K106" s="33">
        <v>75</v>
      </c>
      <c r="L106" s="2"/>
    </row>
    <row r="107" spans="1:12" x14ac:dyDescent="0.25">
      <c r="A107" s="81" t="s">
        <v>21</v>
      </c>
      <c r="B107" s="81" t="s">
        <v>137</v>
      </c>
      <c r="C107" s="76" t="s">
        <v>134</v>
      </c>
      <c r="D107" s="17" t="s">
        <v>26</v>
      </c>
      <c r="E107" s="19">
        <v>427.41</v>
      </c>
      <c r="F107" s="19">
        <v>487.30999999999995</v>
      </c>
      <c r="G107" s="19">
        <v>875</v>
      </c>
      <c r="H107" s="19">
        <v>875</v>
      </c>
      <c r="I107" s="114">
        <v>1000</v>
      </c>
      <c r="J107" s="33">
        <v>875</v>
      </c>
      <c r="K107" s="33">
        <v>875</v>
      </c>
      <c r="L107" s="2"/>
    </row>
    <row r="108" spans="1:12" x14ac:dyDescent="0.25">
      <c r="A108" s="81" t="s">
        <v>21</v>
      </c>
      <c r="B108" s="81" t="s">
        <v>137</v>
      </c>
      <c r="C108" s="83" t="s">
        <v>142</v>
      </c>
      <c r="D108" s="17" t="s">
        <v>99</v>
      </c>
      <c r="E108" s="19">
        <v>6417.12</v>
      </c>
      <c r="F108" s="19">
        <v>6247.27</v>
      </c>
      <c r="G108" s="19">
        <v>4000</v>
      </c>
      <c r="H108" s="19">
        <v>4000</v>
      </c>
      <c r="I108" s="114">
        <v>2302.17</v>
      </c>
      <c r="J108" s="33">
        <v>2500</v>
      </c>
      <c r="K108" s="33">
        <v>2500</v>
      </c>
      <c r="L108" s="2"/>
    </row>
    <row r="109" spans="1:12" x14ac:dyDescent="0.25">
      <c r="A109" s="81" t="s">
        <v>129</v>
      </c>
      <c r="B109" s="81" t="s">
        <v>137</v>
      </c>
      <c r="C109" s="74">
        <v>637014</v>
      </c>
      <c r="D109" s="17" t="s">
        <v>12</v>
      </c>
      <c r="E109" s="19">
        <v>1699.3899999999999</v>
      </c>
      <c r="F109" s="19">
        <v>2338.46</v>
      </c>
      <c r="G109" s="19">
        <v>3450</v>
      </c>
      <c r="H109" s="19">
        <v>3450</v>
      </c>
      <c r="I109" s="114">
        <v>2775</v>
      </c>
      <c r="J109" s="33">
        <v>2500</v>
      </c>
      <c r="K109" s="33">
        <v>2400</v>
      </c>
      <c r="L109" s="2"/>
    </row>
    <row r="110" spans="1:12" x14ac:dyDescent="0.25">
      <c r="A110" s="81" t="s">
        <v>129</v>
      </c>
      <c r="B110" s="81" t="s">
        <v>137</v>
      </c>
      <c r="C110" s="74">
        <v>637016</v>
      </c>
      <c r="D110" s="17" t="s">
        <v>27</v>
      </c>
      <c r="E110" s="19">
        <v>283.75</v>
      </c>
      <c r="F110" s="19">
        <v>412.43999999999994</v>
      </c>
      <c r="G110" s="19">
        <v>650</v>
      </c>
      <c r="H110" s="19">
        <v>650</v>
      </c>
      <c r="I110" s="114">
        <f>0.011*I102</f>
        <v>673.19999999999993</v>
      </c>
      <c r="J110" s="33">
        <f t="shared" ref="J110:K110" si="22">0.011*J102</f>
        <v>618.19999999999993</v>
      </c>
      <c r="K110" s="33">
        <f t="shared" si="22"/>
        <v>618.19999999999993</v>
      </c>
      <c r="L110" s="2"/>
    </row>
    <row r="111" spans="1:12" x14ac:dyDescent="0.25">
      <c r="A111" s="81" t="s">
        <v>21</v>
      </c>
      <c r="B111" s="81" t="s">
        <v>137</v>
      </c>
      <c r="C111" s="74">
        <v>630</v>
      </c>
      <c r="D111" s="17" t="s">
        <v>171</v>
      </c>
      <c r="E111" s="19">
        <v>13848.519999999999</v>
      </c>
      <c r="F111" s="19">
        <v>16966.86</v>
      </c>
      <c r="G111" s="19">
        <v>21088</v>
      </c>
      <c r="H111" s="19">
        <v>21088</v>
      </c>
      <c r="I111" s="114">
        <v>16063.7</v>
      </c>
      <c r="J111" s="33">
        <v>16000</v>
      </c>
      <c r="K111" s="33">
        <v>16000</v>
      </c>
      <c r="L111" s="2"/>
    </row>
    <row r="112" spans="1:12" x14ac:dyDescent="0.25">
      <c r="A112" s="81" t="s">
        <v>143</v>
      </c>
      <c r="B112" s="81" t="s">
        <v>137</v>
      </c>
      <c r="C112" s="74">
        <v>630</v>
      </c>
      <c r="D112" s="17" t="s">
        <v>57</v>
      </c>
      <c r="E112" s="19">
        <v>1598.8700000000001</v>
      </c>
      <c r="F112" s="19">
        <v>2768.3900000000003</v>
      </c>
      <c r="G112" s="19">
        <v>15000</v>
      </c>
      <c r="H112" s="19">
        <v>15000</v>
      </c>
      <c r="I112" s="114">
        <f>18600+2850+1600+1000</f>
        <v>24050</v>
      </c>
      <c r="J112" s="114">
        <v>25000</v>
      </c>
      <c r="K112" s="114">
        <v>26000</v>
      </c>
      <c r="L112" s="2"/>
    </row>
    <row r="113" spans="1:12" x14ac:dyDescent="0.25">
      <c r="A113" s="81" t="s">
        <v>143</v>
      </c>
      <c r="B113" s="81" t="s">
        <v>137</v>
      </c>
      <c r="C113" s="74">
        <v>630</v>
      </c>
      <c r="D113" s="17" t="s">
        <v>58</v>
      </c>
      <c r="E113" s="19">
        <v>332.02</v>
      </c>
      <c r="F113" s="19">
        <v>1295.33</v>
      </c>
      <c r="G113" s="19">
        <v>8400</v>
      </c>
      <c r="H113" s="19">
        <v>8400</v>
      </c>
      <c r="I113" s="114">
        <f>600+330+800+500</f>
        <v>2230</v>
      </c>
      <c r="J113" s="114">
        <f t="shared" ref="J113:K113" si="23">600+330+800+500</f>
        <v>2230</v>
      </c>
      <c r="K113" s="114">
        <f t="shared" si="23"/>
        <v>2230</v>
      </c>
      <c r="L113" s="2"/>
    </row>
    <row r="114" spans="1:12" x14ac:dyDescent="0.25">
      <c r="A114" s="81" t="s">
        <v>143</v>
      </c>
      <c r="B114" s="81" t="s">
        <v>137</v>
      </c>
      <c r="C114" s="74">
        <v>630</v>
      </c>
      <c r="D114" s="17" t="s">
        <v>59</v>
      </c>
      <c r="E114" s="19">
        <v>0</v>
      </c>
      <c r="F114" s="19">
        <v>686.25</v>
      </c>
      <c r="G114" s="19">
        <v>4000</v>
      </c>
      <c r="H114" s="19">
        <v>4000</v>
      </c>
      <c r="I114" s="114">
        <f>5400+220+350+300</f>
        <v>6270</v>
      </c>
      <c r="J114" s="114">
        <f t="shared" ref="J114:K114" si="24">5400+220+350+300</f>
        <v>6270</v>
      </c>
      <c r="K114" s="114">
        <f t="shared" si="24"/>
        <v>6270</v>
      </c>
      <c r="L114" s="2"/>
    </row>
    <row r="115" spans="1:12" x14ac:dyDescent="0.25">
      <c r="A115" s="81" t="s">
        <v>143</v>
      </c>
      <c r="B115" s="81" t="s">
        <v>137</v>
      </c>
      <c r="C115" s="74">
        <v>630</v>
      </c>
      <c r="D115" s="17" t="s">
        <v>160</v>
      </c>
      <c r="E115" s="19">
        <v>24.11</v>
      </c>
      <c r="F115" s="19">
        <v>346.22</v>
      </c>
      <c r="G115" s="19">
        <v>5900</v>
      </c>
      <c r="H115" s="19">
        <v>5900</v>
      </c>
      <c r="I115" s="114">
        <f>5400+440+800+500</f>
        <v>7140</v>
      </c>
      <c r="J115" s="114">
        <f t="shared" ref="J115:K115" si="25">5400+440+800+500</f>
        <v>7140</v>
      </c>
      <c r="K115" s="114">
        <f t="shared" si="25"/>
        <v>7140</v>
      </c>
      <c r="L115" s="2"/>
    </row>
    <row r="116" spans="1:12" x14ac:dyDescent="0.25">
      <c r="A116" s="81" t="s">
        <v>21</v>
      </c>
      <c r="B116" s="81" t="s">
        <v>137</v>
      </c>
      <c r="C116" s="74">
        <v>630</v>
      </c>
      <c r="D116" s="17" t="s">
        <v>60</v>
      </c>
      <c r="E116" s="19">
        <v>0</v>
      </c>
      <c r="F116" s="19"/>
      <c r="G116" s="19">
        <v>0</v>
      </c>
      <c r="H116" s="19">
        <v>0</v>
      </c>
      <c r="I116" s="114"/>
      <c r="J116" s="33">
        <v>0</v>
      </c>
      <c r="K116" s="33">
        <v>0</v>
      </c>
      <c r="L116" s="2"/>
    </row>
    <row r="117" spans="1:12" x14ac:dyDescent="0.25">
      <c r="A117" s="81" t="s">
        <v>21</v>
      </c>
      <c r="B117" s="81" t="s">
        <v>137</v>
      </c>
      <c r="C117" s="74">
        <v>630</v>
      </c>
      <c r="D117" s="17" t="s">
        <v>63</v>
      </c>
      <c r="E117" s="19">
        <v>106.13</v>
      </c>
      <c r="F117" s="19">
        <v>6406.53</v>
      </c>
      <c r="G117" s="19">
        <v>5000</v>
      </c>
      <c r="H117" s="19">
        <v>5000</v>
      </c>
      <c r="I117" s="114">
        <v>2000</v>
      </c>
      <c r="J117" s="33">
        <v>2000</v>
      </c>
      <c r="K117" s="33">
        <v>2000</v>
      </c>
      <c r="L117" s="2"/>
    </row>
    <row r="118" spans="1:12" x14ac:dyDescent="0.25">
      <c r="A118" s="81" t="s">
        <v>21</v>
      </c>
      <c r="B118" s="81" t="s">
        <v>137</v>
      </c>
      <c r="C118" s="74">
        <v>630</v>
      </c>
      <c r="D118" s="17" t="s">
        <v>61</v>
      </c>
      <c r="E118" s="19">
        <v>25952.03</v>
      </c>
      <c r="F118" s="19">
        <v>80274.289999999994</v>
      </c>
      <c r="G118" s="19">
        <v>35000</v>
      </c>
      <c r="H118" s="19">
        <v>35000</v>
      </c>
      <c r="I118" s="114">
        <f>36892.83-1800</f>
        <v>35092.83</v>
      </c>
      <c r="J118" s="33">
        <v>38000</v>
      </c>
      <c r="K118" s="33">
        <v>40000</v>
      </c>
      <c r="L118" s="2"/>
    </row>
    <row r="119" spans="1:12" x14ac:dyDescent="0.25">
      <c r="A119" s="43"/>
      <c r="B119" s="73" t="s">
        <v>81</v>
      </c>
      <c r="C119" s="44"/>
      <c r="D119" s="45" t="s">
        <v>8</v>
      </c>
      <c r="E119" s="46">
        <f>SUM(E102:E118)</f>
        <v>90171.09</v>
      </c>
      <c r="F119" s="46">
        <f>SUM(F102:F118)</f>
        <v>176524.79999999999</v>
      </c>
      <c r="G119" s="46">
        <f>SUM(G102:G118)</f>
        <v>197388</v>
      </c>
      <c r="H119" s="46">
        <f t="shared" ref="H119:K119" si="26">SUM(H102:H118)</f>
        <v>197388</v>
      </c>
      <c r="I119" s="120">
        <f>SUM(I102:I118)</f>
        <v>183910.3</v>
      </c>
      <c r="J119" s="46">
        <f t="shared" si="26"/>
        <v>180674.09999999998</v>
      </c>
      <c r="K119" s="46">
        <f t="shared" si="26"/>
        <v>183574.09999999998</v>
      </c>
      <c r="L119" s="2"/>
    </row>
    <row r="120" spans="1:12" x14ac:dyDescent="0.25">
      <c r="A120" s="43"/>
      <c r="B120" s="73"/>
      <c r="C120" s="44"/>
      <c r="D120" s="45" t="s">
        <v>52</v>
      </c>
      <c r="E120" s="47"/>
      <c r="F120" s="47"/>
      <c r="G120" s="47"/>
      <c r="H120" s="47"/>
      <c r="I120" s="118"/>
      <c r="J120" s="47"/>
      <c r="K120" s="47"/>
      <c r="L120" s="2"/>
    </row>
    <row r="121" spans="1:12" x14ac:dyDescent="0.25">
      <c r="A121" s="81" t="s">
        <v>21</v>
      </c>
      <c r="B121" s="81" t="s">
        <v>130</v>
      </c>
      <c r="C121" s="76" t="s">
        <v>131</v>
      </c>
      <c r="D121" s="17" t="s">
        <v>23</v>
      </c>
      <c r="E121" s="19">
        <v>37971.599999999999</v>
      </c>
      <c r="F121" s="19">
        <v>25426.78</v>
      </c>
      <c r="G121" s="19">
        <v>27850</v>
      </c>
      <c r="H121" s="19">
        <v>27850</v>
      </c>
      <c r="I121" s="114">
        <v>30000</v>
      </c>
      <c r="J121" s="114">
        <v>30000</v>
      </c>
      <c r="K121" s="114">
        <v>30000</v>
      </c>
      <c r="L121" s="2"/>
    </row>
    <row r="122" spans="1:12" x14ac:dyDescent="0.25">
      <c r="A122" s="81" t="s">
        <v>21</v>
      </c>
      <c r="B122" s="81" t="s">
        <v>130</v>
      </c>
      <c r="C122" s="74">
        <v>620</v>
      </c>
      <c r="D122" s="17" t="s">
        <v>25</v>
      </c>
      <c r="E122" s="19">
        <v>13412.67</v>
      </c>
      <c r="F122" s="19">
        <v>9247.3499999999985</v>
      </c>
      <c r="G122" s="19">
        <v>10050</v>
      </c>
      <c r="H122" s="19">
        <v>10050</v>
      </c>
      <c r="I122" s="114">
        <f>(0.3495*I121)+(0.02*I121)</f>
        <v>11085</v>
      </c>
      <c r="J122" s="114">
        <f>(0.3495*J121)+(0.02*J121)</f>
        <v>11085</v>
      </c>
      <c r="K122" s="114">
        <f>(0.3495*K121)+(0.02*K121)</f>
        <v>11085</v>
      </c>
      <c r="L122" s="2"/>
    </row>
    <row r="123" spans="1:12" x14ac:dyDescent="0.25">
      <c r="A123" s="81" t="s">
        <v>21</v>
      </c>
      <c r="B123" s="81" t="s">
        <v>130</v>
      </c>
      <c r="C123" s="74">
        <v>640</v>
      </c>
      <c r="D123" s="17" t="s">
        <v>108</v>
      </c>
      <c r="E123" s="19">
        <v>144.25</v>
      </c>
      <c r="F123" s="19">
        <v>312.46000000000004</v>
      </c>
      <c r="G123" s="19">
        <v>200</v>
      </c>
      <c r="H123" s="19">
        <v>200</v>
      </c>
      <c r="I123" s="114">
        <v>200</v>
      </c>
      <c r="J123" s="114">
        <v>200</v>
      </c>
      <c r="K123" s="114">
        <v>200</v>
      </c>
      <c r="L123" s="2"/>
    </row>
    <row r="124" spans="1:12" x14ac:dyDescent="0.25">
      <c r="A124" s="81" t="s">
        <v>21</v>
      </c>
      <c r="B124" s="81" t="s">
        <v>130</v>
      </c>
      <c r="C124" s="76" t="s">
        <v>134</v>
      </c>
      <c r="D124" s="17" t="s">
        <v>26</v>
      </c>
      <c r="E124" s="19">
        <v>433.1</v>
      </c>
      <c r="F124" s="19">
        <v>353.88</v>
      </c>
      <c r="G124" s="19">
        <v>500</v>
      </c>
      <c r="H124" s="19">
        <v>500</v>
      </c>
      <c r="I124" s="114">
        <v>500</v>
      </c>
      <c r="J124" s="114">
        <v>500</v>
      </c>
      <c r="K124" s="114">
        <v>500</v>
      </c>
      <c r="L124" s="2"/>
    </row>
    <row r="125" spans="1:12" x14ac:dyDescent="0.25">
      <c r="A125" s="81" t="s">
        <v>21</v>
      </c>
      <c r="B125" s="81" t="s">
        <v>130</v>
      </c>
      <c r="C125" s="74">
        <v>637014</v>
      </c>
      <c r="D125" s="17" t="s">
        <v>12</v>
      </c>
      <c r="E125" s="19">
        <v>2168.54</v>
      </c>
      <c r="F125" s="19">
        <v>1470.2399999999998</v>
      </c>
      <c r="G125" s="19">
        <v>1350</v>
      </c>
      <c r="H125" s="19">
        <v>1350</v>
      </c>
      <c r="I125" s="114">
        <v>1500</v>
      </c>
      <c r="J125" s="114">
        <v>1500</v>
      </c>
      <c r="K125" s="114">
        <v>1500</v>
      </c>
    </row>
    <row r="126" spans="1:12" x14ac:dyDescent="0.25">
      <c r="A126" s="81" t="s">
        <v>21</v>
      </c>
      <c r="B126" s="81" t="s">
        <v>130</v>
      </c>
      <c r="C126" s="74">
        <v>637016</v>
      </c>
      <c r="D126" s="17" t="s">
        <v>27</v>
      </c>
      <c r="E126" s="19">
        <v>368.86999999999995</v>
      </c>
      <c r="F126" s="19">
        <v>244.45000000000002</v>
      </c>
      <c r="G126" s="19">
        <v>415</v>
      </c>
      <c r="H126" s="19">
        <v>415</v>
      </c>
      <c r="I126" s="114">
        <f>0.011*I121</f>
        <v>330</v>
      </c>
      <c r="J126" s="114">
        <f>0.011*J121</f>
        <v>330</v>
      </c>
      <c r="K126" s="114">
        <f>0.011*K121</f>
        <v>330</v>
      </c>
    </row>
    <row r="127" spans="1:12" x14ac:dyDescent="0.25">
      <c r="A127" s="81" t="s">
        <v>21</v>
      </c>
      <c r="B127" s="81" t="s">
        <v>130</v>
      </c>
      <c r="C127" s="74"/>
      <c r="D127" s="17"/>
      <c r="E127" s="19">
        <v>0</v>
      </c>
      <c r="F127" s="19"/>
      <c r="G127" s="19">
        <v>0</v>
      </c>
      <c r="H127" s="19">
        <v>0</v>
      </c>
      <c r="I127" s="114"/>
      <c r="J127" s="114"/>
      <c r="K127" s="114"/>
    </row>
    <row r="128" spans="1:12" x14ac:dyDescent="0.25">
      <c r="A128" s="81" t="s">
        <v>21</v>
      </c>
      <c r="B128" s="81" t="s">
        <v>130</v>
      </c>
      <c r="C128" s="74">
        <v>630</v>
      </c>
      <c r="D128" s="17" t="s">
        <v>36</v>
      </c>
      <c r="E128" s="19">
        <v>0</v>
      </c>
      <c r="F128" s="19"/>
      <c r="G128" s="19">
        <v>0</v>
      </c>
      <c r="H128" s="19">
        <v>0</v>
      </c>
      <c r="I128" s="114">
        <v>0</v>
      </c>
      <c r="J128" s="114">
        <v>0</v>
      </c>
      <c r="K128" s="114">
        <v>0</v>
      </c>
    </row>
    <row r="129" spans="1:11" x14ac:dyDescent="0.25">
      <c r="A129" s="81" t="s">
        <v>21</v>
      </c>
      <c r="B129" s="81" t="s">
        <v>130</v>
      </c>
      <c r="C129" s="74">
        <v>630</v>
      </c>
      <c r="D129" s="17" t="s">
        <v>53</v>
      </c>
      <c r="E129" s="19">
        <v>0</v>
      </c>
      <c r="F129" s="19"/>
      <c r="G129" s="19">
        <v>0</v>
      </c>
      <c r="H129" s="19">
        <v>0</v>
      </c>
      <c r="I129" s="114">
        <v>0</v>
      </c>
      <c r="J129" s="114">
        <v>0</v>
      </c>
      <c r="K129" s="114">
        <v>0</v>
      </c>
    </row>
    <row r="130" spans="1:11" x14ac:dyDescent="0.25">
      <c r="A130" s="81" t="s">
        <v>21</v>
      </c>
      <c r="B130" s="81" t="s">
        <v>130</v>
      </c>
      <c r="C130" s="74">
        <v>630</v>
      </c>
      <c r="D130" s="17" t="s">
        <v>54</v>
      </c>
      <c r="E130" s="19">
        <v>0</v>
      </c>
      <c r="F130" s="19"/>
      <c r="G130" s="19">
        <v>0</v>
      </c>
      <c r="H130" s="19">
        <v>0</v>
      </c>
      <c r="I130" s="114">
        <v>0</v>
      </c>
      <c r="J130" s="114">
        <v>0</v>
      </c>
      <c r="K130" s="114">
        <v>0</v>
      </c>
    </row>
    <row r="131" spans="1:11" x14ac:dyDescent="0.25">
      <c r="A131" s="81" t="s">
        <v>21</v>
      </c>
      <c r="B131" s="81" t="s">
        <v>130</v>
      </c>
      <c r="C131" s="74">
        <v>630</v>
      </c>
      <c r="D131" s="17" t="s">
        <v>17</v>
      </c>
      <c r="E131" s="19">
        <v>8913.619999999999</v>
      </c>
      <c r="F131" s="19">
        <v>20384.869999999995</v>
      </c>
      <c r="G131" s="19">
        <v>50000</v>
      </c>
      <c r="H131" s="19">
        <v>50000</v>
      </c>
      <c r="I131" s="114">
        <f>15000+2000+7500+1000</f>
        <v>25500</v>
      </c>
      <c r="J131" s="114">
        <f t="shared" ref="J131:K131" si="27">15000+2000+7500+1000</f>
        <v>25500</v>
      </c>
      <c r="K131" s="114">
        <f t="shared" si="27"/>
        <v>25500</v>
      </c>
    </row>
    <row r="132" spans="1:11" x14ac:dyDescent="0.25">
      <c r="A132" s="81" t="s">
        <v>21</v>
      </c>
      <c r="B132" s="81" t="s">
        <v>130</v>
      </c>
      <c r="C132" s="74">
        <v>630</v>
      </c>
      <c r="D132" s="17" t="s">
        <v>64</v>
      </c>
      <c r="E132" s="19">
        <v>46974.080000000002</v>
      </c>
      <c r="F132" s="19">
        <v>23742.84</v>
      </c>
      <c r="G132" s="19">
        <v>35200</v>
      </c>
      <c r="H132" s="19">
        <v>35200</v>
      </c>
      <c r="I132" s="114">
        <f>27000+12000+4000+3500</f>
        <v>46500</v>
      </c>
      <c r="J132" s="114">
        <f t="shared" ref="J132:K132" si="28">27000+12000+4000+3500</f>
        <v>46500</v>
      </c>
      <c r="K132" s="114">
        <f t="shared" si="28"/>
        <v>46500</v>
      </c>
    </row>
    <row r="133" spans="1:11" x14ac:dyDescent="0.25">
      <c r="A133" s="85"/>
      <c r="B133" s="85"/>
      <c r="C133" s="86"/>
      <c r="D133" s="87"/>
      <c r="E133" s="87"/>
      <c r="F133" s="87"/>
      <c r="G133" s="87"/>
      <c r="H133" s="87"/>
      <c r="I133" s="87"/>
      <c r="J133" s="87"/>
      <c r="K133" s="87"/>
    </row>
    <row r="134" spans="1:11" x14ac:dyDescent="0.25">
      <c r="A134" s="81" t="s">
        <v>21</v>
      </c>
      <c r="B134" s="81" t="s">
        <v>130</v>
      </c>
      <c r="C134" s="74">
        <v>717001</v>
      </c>
      <c r="D134" s="74" t="s">
        <v>23</v>
      </c>
      <c r="E134" s="19"/>
      <c r="F134" s="19">
        <v>10166.939999999999</v>
      </c>
      <c r="G134" s="19"/>
      <c r="H134" s="19"/>
      <c r="I134" s="63"/>
      <c r="J134" s="63"/>
      <c r="K134" s="63"/>
    </row>
    <row r="135" spans="1:11" x14ac:dyDescent="0.25">
      <c r="A135" s="81" t="s">
        <v>21</v>
      </c>
      <c r="B135" s="81" t="s">
        <v>130</v>
      </c>
      <c r="C135" s="74">
        <v>717001</v>
      </c>
      <c r="D135" s="74" t="s">
        <v>25</v>
      </c>
      <c r="E135" s="19"/>
      <c r="F135" s="19">
        <v>3731.0999999999995</v>
      </c>
      <c r="G135" s="19"/>
      <c r="H135" s="19"/>
      <c r="I135" s="63"/>
      <c r="J135" s="63"/>
      <c r="K135" s="63"/>
    </row>
    <row r="136" spans="1:11" x14ac:dyDescent="0.25">
      <c r="A136" s="81" t="s">
        <v>21</v>
      </c>
      <c r="B136" s="81" t="s">
        <v>130</v>
      </c>
      <c r="C136" s="74">
        <v>717001</v>
      </c>
      <c r="D136" s="74" t="s">
        <v>108</v>
      </c>
      <c r="E136" s="19"/>
      <c r="F136" s="19">
        <v>104.47999999999999</v>
      </c>
      <c r="G136" s="19"/>
      <c r="H136" s="19"/>
      <c r="I136" s="63"/>
      <c r="J136" s="63"/>
      <c r="K136" s="63"/>
    </row>
    <row r="137" spans="1:11" x14ac:dyDescent="0.25">
      <c r="A137" s="81" t="s">
        <v>21</v>
      </c>
      <c r="B137" s="81" t="s">
        <v>130</v>
      </c>
      <c r="C137" s="74">
        <v>717001</v>
      </c>
      <c r="D137" s="74" t="s">
        <v>26</v>
      </c>
      <c r="E137" s="19"/>
      <c r="F137" s="19">
        <v>133.43</v>
      </c>
      <c r="G137" s="19"/>
      <c r="H137" s="19"/>
      <c r="I137" s="63"/>
      <c r="J137" s="63"/>
      <c r="K137" s="63"/>
    </row>
    <row r="138" spans="1:11" x14ac:dyDescent="0.25">
      <c r="A138" s="81" t="s">
        <v>21</v>
      </c>
      <c r="B138" s="81" t="s">
        <v>130</v>
      </c>
      <c r="C138" s="74">
        <v>717001</v>
      </c>
      <c r="D138" s="74" t="s">
        <v>12</v>
      </c>
      <c r="E138" s="19"/>
      <c r="F138" s="19">
        <v>583.37</v>
      </c>
      <c r="G138" s="19"/>
      <c r="H138" s="19"/>
      <c r="I138" s="63"/>
      <c r="J138" s="63"/>
      <c r="K138" s="63"/>
    </row>
    <row r="139" spans="1:11" x14ac:dyDescent="0.25">
      <c r="A139" s="81" t="s">
        <v>21</v>
      </c>
      <c r="B139" s="81" t="s">
        <v>130</v>
      </c>
      <c r="C139" s="74">
        <v>717001</v>
      </c>
      <c r="D139" s="74" t="s">
        <v>27</v>
      </c>
      <c r="E139" s="19"/>
      <c r="F139" s="19">
        <v>99.36</v>
      </c>
      <c r="G139" s="19"/>
      <c r="H139" s="19"/>
      <c r="I139" s="63"/>
      <c r="J139" s="63"/>
      <c r="K139" s="63"/>
    </row>
    <row r="140" spans="1:11" x14ac:dyDescent="0.25">
      <c r="A140" s="81" t="s">
        <v>21</v>
      </c>
      <c r="B140" s="81" t="s">
        <v>130</v>
      </c>
      <c r="C140" s="75"/>
      <c r="D140" s="74"/>
      <c r="E140" s="19"/>
      <c r="F140" s="19"/>
      <c r="G140" s="19"/>
      <c r="H140" s="19"/>
      <c r="I140" s="63"/>
      <c r="J140" s="63"/>
      <c r="K140" s="63"/>
    </row>
    <row r="141" spans="1:11" x14ac:dyDescent="0.25">
      <c r="A141" s="81" t="s">
        <v>21</v>
      </c>
      <c r="B141" s="81" t="s">
        <v>130</v>
      </c>
      <c r="C141" s="75">
        <v>717001</v>
      </c>
      <c r="D141" s="74" t="s">
        <v>144</v>
      </c>
      <c r="E141" s="19"/>
      <c r="F141" s="19">
        <v>70462.219999999987</v>
      </c>
      <c r="G141" s="19"/>
      <c r="H141" s="19"/>
      <c r="I141" s="63"/>
      <c r="J141" s="63"/>
      <c r="K141" s="63"/>
    </row>
    <row r="142" spans="1:11" x14ac:dyDescent="0.25">
      <c r="A142" s="84" t="s">
        <v>21</v>
      </c>
      <c r="B142" s="81" t="s">
        <v>130</v>
      </c>
      <c r="C142" s="75">
        <v>717002</v>
      </c>
      <c r="D142" s="74" t="s">
        <v>167</v>
      </c>
      <c r="E142" s="19"/>
      <c r="F142" s="19"/>
      <c r="G142" s="19"/>
      <c r="H142" s="19"/>
      <c r="I142" s="63"/>
      <c r="J142" s="63"/>
      <c r="K142" s="63"/>
    </row>
    <row r="143" spans="1:11" x14ac:dyDescent="0.25">
      <c r="A143" s="88"/>
      <c r="B143" s="88"/>
      <c r="C143" s="89"/>
      <c r="D143" s="90"/>
      <c r="E143" s="90"/>
      <c r="F143" s="90"/>
      <c r="G143" s="90"/>
      <c r="H143" s="90"/>
      <c r="I143" s="90"/>
      <c r="J143" s="90"/>
      <c r="K143" s="90"/>
    </row>
    <row r="144" spans="1:11" x14ac:dyDescent="0.25">
      <c r="A144" s="91" t="s">
        <v>21</v>
      </c>
      <c r="B144" s="91" t="s">
        <v>141</v>
      </c>
      <c r="C144" s="74">
        <v>600</v>
      </c>
      <c r="D144" s="92" t="s">
        <v>145</v>
      </c>
      <c r="E144" s="19"/>
      <c r="F144" s="19">
        <v>58566.950000000004</v>
      </c>
      <c r="G144" s="19"/>
      <c r="H144" s="19"/>
      <c r="I144" s="33"/>
      <c r="J144" s="33"/>
      <c r="K144" s="33"/>
    </row>
    <row r="145" spans="1:12" x14ac:dyDescent="0.25">
      <c r="A145" s="91" t="s">
        <v>21</v>
      </c>
      <c r="B145" s="93" t="s">
        <v>141</v>
      </c>
      <c r="C145" s="75">
        <v>717003</v>
      </c>
      <c r="D145" s="92" t="s">
        <v>146</v>
      </c>
      <c r="E145" s="19"/>
      <c r="F145" s="19">
        <v>40119.370000000003</v>
      </c>
      <c r="G145" s="19"/>
      <c r="H145" s="19"/>
      <c r="I145" s="63">
        <v>35000</v>
      </c>
      <c r="J145" s="63"/>
      <c r="K145" s="63"/>
    </row>
    <row r="146" spans="1:12" x14ac:dyDescent="0.25">
      <c r="A146" s="91" t="s">
        <v>21</v>
      </c>
      <c r="B146" s="91" t="s">
        <v>141</v>
      </c>
      <c r="C146" s="75">
        <v>717002</v>
      </c>
      <c r="D146" s="92" t="s">
        <v>166</v>
      </c>
      <c r="E146" s="19"/>
      <c r="F146" s="19"/>
      <c r="G146" s="19">
        <v>150000</v>
      </c>
      <c r="H146" s="19">
        <v>150000</v>
      </c>
      <c r="I146" s="112"/>
      <c r="J146" s="63"/>
      <c r="K146" s="63"/>
    </row>
    <row r="147" spans="1:12" x14ac:dyDescent="0.25">
      <c r="A147" s="91" t="s">
        <v>21</v>
      </c>
      <c r="B147" s="93" t="s">
        <v>141</v>
      </c>
      <c r="C147" s="75">
        <v>717001</v>
      </c>
      <c r="D147" s="92" t="s">
        <v>173</v>
      </c>
      <c r="E147" s="19"/>
      <c r="F147" s="19"/>
      <c r="G147" s="19">
        <v>10000</v>
      </c>
      <c r="H147" s="19">
        <v>10000</v>
      </c>
      <c r="I147" s="112"/>
      <c r="J147" s="63"/>
      <c r="K147" s="63"/>
    </row>
    <row r="148" spans="1:12" x14ac:dyDescent="0.25">
      <c r="A148" s="88"/>
      <c r="B148" s="88"/>
      <c r="C148" s="89"/>
      <c r="D148" s="90"/>
      <c r="E148" s="90"/>
      <c r="F148" s="90"/>
      <c r="G148" s="90"/>
      <c r="H148" s="90"/>
      <c r="I148" s="90"/>
      <c r="J148" s="90"/>
      <c r="K148" s="90"/>
    </row>
    <row r="149" spans="1:12" x14ac:dyDescent="0.25">
      <c r="A149" s="91" t="s">
        <v>21</v>
      </c>
      <c r="B149" s="91" t="s">
        <v>130</v>
      </c>
      <c r="C149" s="94" t="s">
        <v>147</v>
      </c>
      <c r="D149" s="92" t="s">
        <v>148</v>
      </c>
      <c r="E149" s="19"/>
      <c r="F149" s="19">
        <v>3180</v>
      </c>
      <c r="G149" s="19"/>
      <c r="H149" s="19"/>
      <c r="I149" s="63"/>
      <c r="J149" s="63"/>
      <c r="K149" s="63"/>
    </row>
    <row r="150" spans="1:12" x14ac:dyDescent="0.25">
      <c r="A150" s="91" t="s">
        <v>21</v>
      </c>
      <c r="B150" s="91" t="s">
        <v>130</v>
      </c>
      <c r="C150" s="94" t="s">
        <v>149</v>
      </c>
      <c r="D150" s="92" t="s">
        <v>150</v>
      </c>
      <c r="E150" s="19"/>
      <c r="F150" s="19">
        <v>36600</v>
      </c>
      <c r="G150" s="19"/>
      <c r="H150" s="19"/>
      <c r="I150" s="63"/>
      <c r="J150" s="63"/>
      <c r="K150" s="63"/>
    </row>
    <row r="151" spans="1:12" x14ac:dyDescent="0.25">
      <c r="A151" s="88"/>
      <c r="B151" s="88" t="s">
        <v>55</v>
      </c>
      <c r="C151" s="89"/>
      <c r="D151" s="90"/>
      <c r="E151" s="95">
        <f t="shared" ref="E151" si="29">SUM(E121:E150)</f>
        <v>110386.73</v>
      </c>
      <c r="F151" s="95">
        <f>SUM(F121:F150)</f>
        <v>304930.08999999997</v>
      </c>
      <c r="G151" s="95">
        <f>SUM(G121:G150)</f>
        <v>285565</v>
      </c>
      <c r="H151" s="95">
        <f>SUM(H121:H150)</f>
        <v>285565</v>
      </c>
      <c r="I151" s="121">
        <f>SUM(I121:I150)</f>
        <v>150615</v>
      </c>
      <c r="J151" s="90">
        <f t="shared" ref="J151:K151" si="30">SUM(J121:J132)</f>
        <v>115615</v>
      </c>
      <c r="K151" s="90">
        <f t="shared" si="30"/>
        <v>115615</v>
      </c>
      <c r="L151" s="2"/>
    </row>
    <row r="152" spans="1:12" x14ac:dyDescent="0.25">
      <c r="A152" s="125" t="s">
        <v>126</v>
      </c>
      <c r="B152" s="81"/>
      <c r="C152" s="126">
        <v>637037</v>
      </c>
      <c r="D152" s="17" t="s">
        <v>175</v>
      </c>
      <c r="E152" s="19"/>
      <c r="F152" s="19"/>
      <c r="G152" s="19">
        <v>32368.33</v>
      </c>
      <c r="H152" s="19">
        <v>32368.33</v>
      </c>
      <c r="I152" s="33"/>
      <c r="J152" s="33"/>
      <c r="K152" s="33"/>
    </row>
    <row r="153" spans="1:12" x14ac:dyDescent="0.25">
      <c r="A153" s="133" t="s">
        <v>62</v>
      </c>
      <c r="B153" s="134"/>
      <c r="C153" s="134"/>
      <c r="D153" s="135"/>
      <c r="E153" s="29">
        <f>SUM(E151,E119,E100)</f>
        <v>308570.42</v>
      </c>
      <c r="F153" s="29">
        <f>SUM(F151,F119,F100)</f>
        <v>653864.94999999995</v>
      </c>
      <c r="G153" s="29">
        <f>SUM(G151,G119,G100,G152)</f>
        <v>658730.36</v>
      </c>
      <c r="H153" s="29">
        <f>SUM(H151,H119,H100,H152)</f>
        <v>658730.36</v>
      </c>
      <c r="I153" s="116">
        <f t="shared" ref="I153:K153" si="31">SUM(I151,I119,I100)</f>
        <v>546177.92500000005</v>
      </c>
      <c r="J153" s="29">
        <f t="shared" si="31"/>
        <v>485844.1</v>
      </c>
      <c r="K153" s="29">
        <f t="shared" si="31"/>
        <v>488744.10449999996</v>
      </c>
    </row>
    <row r="154" spans="1:12" x14ac:dyDescent="0.25">
      <c r="A154" s="139" t="s">
        <v>65</v>
      </c>
      <c r="B154" s="140"/>
      <c r="C154" s="140"/>
      <c r="D154" s="141"/>
      <c r="E154" s="13"/>
      <c r="F154" s="13"/>
      <c r="G154" s="13"/>
      <c r="H154" s="13"/>
      <c r="I154" s="13"/>
      <c r="J154" s="13"/>
      <c r="K154" s="13"/>
    </row>
    <row r="155" spans="1:12" s="50" customFormat="1" x14ac:dyDescent="0.25">
      <c r="A155" s="43"/>
      <c r="B155" s="73"/>
      <c r="C155" s="44"/>
      <c r="D155" s="45"/>
      <c r="E155" s="47"/>
      <c r="F155" s="47"/>
      <c r="G155" s="47"/>
      <c r="H155" s="47"/>
      <c r="I155" s="47"/>
      <c r="J155" s="47"/>
      <c r="K155" s="47"/>
      <c r="L155" s="103"/>
    </row>
    <row r="156" spans="1:12" x14ac:dyDescent="0.25">
      <c r="A156" s="96" t="s">
        <v>143</v>
      </c>
      <c r="B156" s="96" t="s">
        <v>151</v>
      </c>
      <c r="C156" s="76" t="s">
        <v>131</v>
      </c>
      <c r="D156" s="17" t="s">
        <v>23</v>
      </c>
      <c r="E156" s="19">
        <v>29781.439999999995</v>
      </c>
      <c r="F156" s="19">
        <v>37835.479999999996</v>
      </c>
      <c r="G156" s="19">
        <v>45200</v>
      </c>
      <c r="H156" s="19">
        <v>45200</v>
      </c>
      <c r="I156" s="114">
        <f>3*1150*12+2300+1500</f>
        <v>45200</v>
      </c>
      <c r="J156" s="33">
        <v>47460</v>
      </c>
      <c r="K156" s="33">
        <v>49833</v>
      </c>
    </row>
    <row r="157" spans="1:12" x14ac:dyDescent="0.25">
      <c r="A157" s="96" t="s">
        <v>143</v>
      </c>
      <c r="B157" s="96" t="s">
        <v>151</v>
      </c>
      <c r="C157" s="74">
        <v>620</v>
      </c>
      <c r="D157" s="17" t="s">
        <v>25</v>
      </c>
      <c r="E157" s="19">
        <v>10469.81</v>
      </c>
      <c r="F157" s="19">
        <v>13667.5</v>
      </c>
      <c r="G157" s="19">
        <v>16177</v>
      </c>
      <c r="H157" s="19">
        <v>16177</v>
      </c>
      <c r="I157" s="114">
        <f>ROUND((0.3495*I156)+(0.02*I156)-(1500*0.3495),0)</f>
        <v>16177</v>
      </c>
      <c r="J157" s="33">
        <f t="shared" ref="J157:K157" si="32">(0.3495*J156)+(0.02*J156)-(1500*0.3495)</f>
        <v>17012.22</v>
      </c>
      <c r="K157" s="33">
        <f t="shared" si="32"/>
        <v>17889.0435</v>
      </c>
    </row>
    <row r="158" spans="1:12" x14ac:dyDescent="0.25">
      <c r="A158" s="96" t="s">
        <v>143</v>
      </c>
      <c r="B158" s="96" t="s">
        <v>151</v>
      </c>
      <c r="C158" s="74">
        <v>640</v>
      </c>
      <c r="D158" s="17" t="s">
        <v>108</v>
      </c>
      <c r="E158" s="19">
        <v>136.03</v>
      </c>
      <c r="F158" s="19">
        <v>316.51000000000005</v>
      </c>
      <c r="G158" s="19">
        <v>300</v>
      </c>
      <c r="H158" s="19">
        <v>300</v>
      </c>
      <c r="I158" s="114">
        <v>300</v>
      </c>
      <c r="J158" s="33">
        <v>300</v>
      </c>
      <c r="K158" s="33">
        <v>300</v>
      </c>
      <c r="L158" s="61"/>
    </row>
    <row r="159" spans="1:12" x14ac:dyDescent="0.25">
      <c r="A159" s="96" t="s">
        <v>143</v>
      </c>
      <c r="B159" s="96" t="s">
        <v>151</v>
      </c>
      <c r="C159" s="76" t="s">
        <v>132</v>
      </c>
      <c r="D159" s="17" t="s">
        <v>10</v>
      </c>
      <c r="E159" s="19">
        <v>1058.75</v>
      </c>
      <c r="F159" s="19">
        <v>2431.6699999999996</v>
      </c>
      <c r="G159" s="19">
        <v>3000</v>
      </c>
      <c r="H159" s="19">
        <v>3000</v>
      </c>
      <c r="I159" s="114">
        <v>3000</v>
      </c>
      <c r="J159" s="33">
        <v>3000</v>
      </c>
      <c r="K159" s="33">
        <v>3000</v>
      </c>
    </row>
    <row r="160" spans="1:12" x14ac:dyDescent="0.25">
      <c r="A160" s="96" t="s">
        <v>143</v>
      </c>
      <c r="B160" s="96" t="s">
        <v>151</v>
      </c>
      <c r="C160" s="76" t="s">
        <v>133</v>
      </c>
      <c r="D160" s="17" t="s">
        <v>28</v>
      </c>
      <c r="E160" s="19">
        <v>64.199999999999989</v>
      </c>
      <c r="F160" s="19">
        <v>28.4</v>
      </c>
      <c r="G160" s="19">
        <v>64</v>
      </c>
      <c r="H160" s="19">
        <v>64</v>
      </c>
      <c r="I160" s="114">
        <v>50</v>
      </c>
      <c r="J160" s="33">
        <v>50</v>
      </c>
      <c r="K160" s="33">
        <v>50</v>
      </c>
    </row>
    <row r="161" spans="1:12" x14ac:dyDescent="0.25">
      <c r="A161" s="96" t="s">
        <v>143</v>
      </c>
      <c r="B161" s="96" t="s">
        <v>151</v>
      </c>
      <c r="C161" s="76" t="s">
        <v>134</v>
      </c>
      <c r="D161" s="17" t="s">
        <v>26</v>
      </c>
      <c r="E161" s="19">
        <v>482.78999999999996</v>
      </c>
      <c r="F161" s="19">
        <v>487.30999999999995</v>
      </c>
      <c r="G161" s="19">
        <v>750</v>
      </c>
      <c r="H161" s="19">
        <v>750</v>
      </c>
      <c r="I161" s="114">
        <v>750</v>
      </c>
      <c r="J161" s="33">
        <v>750</v>
      </c>
      <c r="K161" s="33">
        <v>750</v>
      </c>
    </row>
    <row r="162" spans="1:12" x14ac:dyDescent="0.25">
      <c r="A162" s="96" t="s">
        <v>143</v>
      </c>
      <c r="B162" s="96" t="s">
        <v>151</v>
      </c>
      <c r="C162" s="74">
        <v>637035</v>
      </c>
      <c r="D162" s="17" t="s">
        <v>105</v>
      </c>
      <c r="E162" s="19">
        <v>11152.170000000002</v>
      </c>
      <c r="F162" s="19">
        <v>13267.62</v>
      </c>
      <c r="G162" s="19">
        <v>10986</v>
      </c>
      <c r="H162" s="19">
        <v>10986</v>
      </c>
      <c r="I162" s="114">
        <v>19000</v>
      </c>
      <c r="J162" s="33">
        <v>19000</v>
      </c>
      <c r="K162" s="33">
        <v>19000</v>
      </c>
    </row>
    <row r="163" spans="1:12" x14ac:dyDescent="0.25">
      <c r="A163" s="96" t="s">
        <v>143</v>
      </c>
      <c r="B163" s="96" t="s">
        <v>130</v>
      </c>
      <c r="C163" s="74" t="s">
        <v>152</v>
      </c>
      <c r="D163" s="17" t="s">
        <v>113</v>
      </c>
      <c r="E163" s="19">
        <v>488</v>
      </c>
      <c r="F163" s="19">
        <v>2725.95</v>
      </c>
      <c r="G163" s="19">
        <v>4000</v>
      </c>
      <c r="H163" s="19">
        <v>4000</v>
      </c>
      <c r="I163" s="114">
        <v>2000</v>
      </c>
      <c r="J163" s="33">
        <v>2500</v>
      </c>
      <c r="K163" s="33">
        <v>3000</v>
      </c>
    </row>
    <row r="164" spans="1:12" x14ac:dyDescent="0.25">
      <c r="A164" s="96" t="s">
        <v>143</v>
      </c>
      <c r="B164" s="96" t="s">
        <v>130</v>
      </c>
      <c r="C164" s="74" t="s">
        <v>153</v>
      </c>
      <c r="D164" s="74" t="s">
        <v>117</v>
      </c>
      <c r="E164" s="19">
        <v>1853.46</v>
      </c>
      <c r="F164" s="19">
        <v>628.69999999999993</v>
      </c>
      <c r="G164" s="19"/>
      <c r="H164" s="19"/>
      <c r="I164" s="114"/>
      <c r="J164" s="33"/>
      <c r="K164" s="33"/>
    </row>
    <row r="165" spans="1:12" x14ac:dyDescent="0.25">
      <c r="A165" s="96" t="s">
        <v>143</v>
      </c>
      <c r="B165" s="96" t="s">
        <v>130</v>
      </c>
      <c r="C165" s="96"/>
      <c r="D165" s="74" t="s">
        <v>118</v>
      </c>
      <c r="E165" s="19">
        <v>671.71</v>
      </c>
      <c r="F165" s="19"/>
      <c r="G165" s="19"/>
      <c r="H165" s="19"/>
      <c r="I165" s="114"/>
      <c r="J165" s="33"/>
      <c r="K165" s="33"/>
    </row>
    <row r="166" spans="1:12" x14ac:dyDescent="0.25">
      <c r="A166" s="96" t="s">
        <v>143</v>
      </c>
      <c r="B166" s="96" t="s">
        <v>130</v>
      </c>
      <c r="C166" s="96"/>
      <c r="D166" s="74" t="s">
        <v>119</v>
      </c>
      <c r="E166" s="19">
        <v>686.23</v>
      </c>
      <c r="F166" s="19"/>
      <c r="G166" s="19"/>
      <c r="H166" s="19"/>
      <c r="I166" s="114"/>
      <c r="J166" s="33"/>
      <c r="K166" s="33"/>
    </row>
    <row r="167" spans="1:12" x14ac:dyDescent="0.25">
      <c r="A167" s="96" t="s">
        <v>143</v>
      </c>
      <c r="B167" s="96" t="s">
        <v>151</v>
      </c>
      <c r="C167" s="76" t="s">
        <v>142</v>
      </c>
      <c r="D167" s="17" t="s">
        <v>101</v>
      </c>
      <c r="E167" s="19">
        <v>1087.5500000000002</v>
      </c>
      <c r="F167" s="19">
        <v>1881.0700000000002</v>
      </c>
      <c r="G167" s="19">
        <v>1200</v>
      </c>
      <c r="H167" s="19">
        <v>1200</v>
      </c>
      <c r="I167" s="114">
        <v>1200</v>
      </c>
      <c r="J167" s="33">
        <v>1200</v>
      </c>
      <c r="K167" s="33">
        <v>1200</v>
      </c>
    </row>
    <row r="168" spans="1:12" x14ac:dyDescent="0.25">
      <c r="A168" s="96" t="s">
        <v>143</v>
      </c>
      <c r="B168" s="96" t="s">
        <v>151</v>
      </c>
      <c r="C168" s="74">
        <v>637014</v>
      </c>
      <c r="D168" s="17" t="s">
        <v>12</v>
      </c>
      <c r="E168" s="19">
        <v>2283.2400000000002</v>
      </c>
      <c r="F168" s="19">
        <v>2568.25</v>
      </c>
      <c r="G168" s="19">
        <v>2200</v>
      </c>
      <c r="H168" s="19">
        <v>2200</v>
      </c>
      <c r="I168" s="114">
        <v>2200</v>
      </c>
      <c r="J168" s="33">
        <v>2320</v>
      </c>
      <c r="K168" s="33">
        <v>2500</v>
      </c>
    </row>
    <row r="169" spans="1:12" x14ac:dyDescent="0.25">
      <c r="A169" s="96" t="s">
        <v>143</v>
      </c>
      <c r="B169" s="96" t="s">
        <v>151</v>
      </c>
      <c r="C169" s="74">
        <v>637016</v>
      </c>
      <c r="D169" s="17" t="s">
        <v>27</v>
      </c>
      <c r="E169" s="19">
        <v>285.35000000000002</v>
      </c>
      <c r="F169" s="19">
        <v>363.59999999999997</v>
      </c>
      <c r="G169" s="19">
        <v>497</v>
      </c>
      <c r="H169" s="19">
        <v>497</v>
      </c>
      <c r="I169" s="114">
        <f>ROUND(0.011*I156,0)</f>
        <v>497</v>
      </c>
      <c r="J169" s="33">
        <f t="shared" ref="J169:K169" si="33">0.011*J156</f>
        <v>522.05999999999995</v>
      </c>
      <c r="K169" s="33">
        <f t="shared" si="33"/>
        <v>548.16300000000001</v>
      </c>
    </row>
    <row r="170" spans="1:12" x14ac:dyDescent="0.25">
      <c r="A170" s="96" t="s">
        <v>143</v>
      </c>
      <c r="B170" s="96" t="s">
        <v>151</v>
      </c>
      <c r="C170" s="74">
        <v>630</v>
      </c>
      <c r="D170" s="17" t="s">
        <v>29</v>
      </c>
      <c r="E170" s="19">
        <v>1591.98</v>
      </c>
      <c r="F170" s="19">
        <v>3534.56</v>
      </c>
      <c r="G170" s="19">
        <v>4100</v>
      </c>
      <c r="H170" s="19">
        <v>4100</v>
      </c>
      <c r="I170" s="114">
        <v>4100</v>
      </c>
      <c r="J170" s="33">
        <v>4100</v>
      </c>
      <c r="K170" s="33">
        <v>4100</v>
      </c>
    </row>
    <row r="171" spans="1:12" s="50" customFormat="1" x14ac:dyDescent="0.25">
      <c r="A171" s="43"/>
      <c r="B171" s="73"/>
      <c r="C171" s="44"/>
      <c r="D171" s="45" t="s">
        <v>6</v>
      </c>
      <c r="E171" s="47"/>
      <c r="F171" s="47"/>
      <c r="G171" s="47"/>
      <c r="H171" s="47"/>
      <c r="I171" s="118"/>
      <c r="J171" s="47"/>
      <c r="K171" s="47"/>
      <c r="L171" s="103"/>
    </row>
    <row r="172" spans="1:12" s="50" customFormat="1" x14ac:dyDescent="0.25">
      <c r="A172" s="96" t="s">
        <v>143</v>
      </c>
      <c r="B172" s="96" t="s">
        <v>154</v>
      </c>
      <c r="C172" s="74">
        <v>630</v>
      </c>
      <c r="D172" s="30" t="s">
        <v>66</v>
      </c>
      <c r="E172" s="27">
        <v>1030.6600000000001</v>
      </c>
      <c r="F172" s="27">
        <v>504.46999999999997</v>
      </c>
      <c r="G172" s="27">
        <v>600</v>
      </c>
      <c r="H172" s="27">
        <v>600</v>
      </c>
      <c r="I172" s="114">
        <v>600</v>
      </c>
      <c r="J172" s="33">
        <v>600</v>
      </c>
      <c r="K172" s="33">
        <v>600</v>
      </c>
      <c r="L172" s="103"/>
    </row>
    <row r="173" spans="1:12" s="50" customFormat="1" x14ac:dyDescent="0.25">
      <c r="A173" s="96" t="s">
        <v>143</v>
      </c>
      <c r="B173" s="96" t="s">
        <v>155</v>
      </c>
      <c r="C173" s="74">
        <v>630</v>
      </c>
      <c r="D173" s="30" t="s">
        <v>67</v>
      </c>
      <c r="E173" s="27">
        <v>1657.83</v>
      </c>
      <c r="F173" s="27">
        <v>11301.340000000002</v>
      </c>
      <c r="G173" s="27">
        <v>13347</v>
      </c>
      <c r="H173" s="27">
        <v>13347</v>
      </c>
      <c r="I173" s="114">
        <v>13500</v>
      </c>
      <c r="J173" s="33">
        <v>13500</v>
      </c>
      <c r="K173" s="33">
        <v>13500</v>
      </c>
      <c r="L173" s="103"/>
    </row>
    <row r="174" spans="1:12" x14ac:dyDescent="0.25">
      <c r="A174" s="96" t="s">
        <v>143</v>
      </c>
      <c r="B174" s="96" t="s">
        <v>155</v>
      </c>
      <c r="C174" s="74">
        <v>630</v>
      </c>
      <c r="D174" s="30" t="s">
        <v>68</v>
      </c>
      <c r="E174" s="27">
        <v>1390.86</v>
      </c>
      <c r="F174" s="27">
        <v>197.74</v>
      </c>
      <c r="G174" s="27">
        <v>1560</v>
      </c>
      <c r="H174" s="27">
        <v>1560</v>
      </c>
      <c r="I174" s="114">
        <v>1560</v>
      </c>
      <c r="J174" s="33">
        <v>1560</v>
      </c>
      <c r="K174" s="33">
        <v>1560</v>
      </c>
    </row>
    <row r="175" spans="1:12" x14ac:dyDescent="0.25">
      <c r="A175" s="96" t="s">
        <v>143</v>
      </c>
      <c r="B175" s="96" t="s">
        <v>155</v>
      </c>
      <c r="C175" s="74">
        <v>630</v>
      </c>
      <c r="D175" s="17" t="s">
        <v>69</v>
      </c>
      <c r="E175" s="19">
        <v>12502.82</v>
      </c>
      <c r="F175" s="19">
        <v>8264.68</v>
      </c>
      <c r="G175" s="19">
        <v>8000</v>
      </c>
      <c r="H175" s="19">
        <v>8000</v>
      </c>
      <c r="I175" s="114">
        <v>8300</v>
      </c>
      <c r="J175" s="33">
        <v>8500</v>
      </c>
      <c r="K175" s="33">
        <v>9000</v>
      </c>
    </row>
    <row r="176" spans="1:12" x14ac:dyDescent="0.25">
      <c r="A176" s="96" t="s">
        <v>143</v>
      </c>
      <c r="B176" s="96" t="s">
        <v>155</v>
      </c>
      <c r="C176" s="74">
        <v>630</v>
      </c>
      <c r="D176" s="17" t="s">
        <v>70</v>
      </c>
      <c r="E176" s="19">
        <v>124.69</v>
      </c>
      <c r="F176" s="19">
        <v>53.449999999999996</v>
      </c>
      <c r="G176" s="19">
        <v>360</v>
      </c>
      <c r="H176" s="19">
        <v>360</v>
      </c>
      <c r="I176" s="114">
        <v>360</v>
      </c>
      <c r="J176" s="33">
        <v>360</v>
      </c>
      <c r="K176" s="33">
        <v>360</v>
      </c>
    </row>
    <row r="177" spans="1:14" x14ac:dyDescent="0.25">
      <c r="A177" s="96" t="s">
        <v>143</v>
      </c>
      <c r="B177" s="96" t="s">
        <v>155</v>
      </c>
      <c r="C177" s="74">
        <v>630</v>
      </c>
      <c r="D177" s="49" t="s">
        <v>71</v>
      </c>
      <c r="E177" s="19">
        <v>0</v>
      </c>
      <c r="F177" s="19"/>
      <c r="G177" s="19">
        <v>0</v>
      </c>
      <c r="H177" s="19">
        <v>0</v>
      </c>
      <c r="I177" s="114">
        <v>0</v>
      </c>
      <c r="J177" s="33">
        <v>0</v>
      </c>
      <c r="K177" s="33">
        <v>0</v>
      </c>
      <c r="L177" s="108"/>
    </row>
    <row r="178" spans="1:14" x14ac:dyDescent="0.25">
      <c r="A178" s="96" t="s">
        <v>143</v>
      </c>
      <c r="B178" s="96" t="s">
        <v>155</v>
      </c>
      <c r="C178" s="97" t="s">
        <v>156</v>
      </c>
      <c r="D178" s="49" t="s">
        <v>72</v>
      </c>
      <c r="E178" s="19">
        <v>4331.2</v>
      </c>
      <c r="F178" s="19">
        <v>7623.8700000000008</v>
      </c>
      <c r="G178" s="19">
        <v>0</v>
      </c>
      <c r="H178" s="19">
        <v>0</v>
      </c>
      <c r="I178" s="112"/>
      <c r="J178" s="63"/>
      <c r="K178" s="63"/>
      <c r="M178" s="60"/>
      <c r="N178" s="60"/>
    </row>
    <row r="179" spans="1:14" x14ac:dyDescent="0.25">
      <c r="A179" s="96" t="s">
        <v>143</v>
      </c>
      <c r="B179" s="96" t="s">
        <v>155</v>
      </c>
      <c r="C179" s="98" t="s">
        <v>157</v>
      </c>
      <c r="D179" s="99" t="s">
        <v>158</v>
      </c>
      <c r="E179" s="19"/>
      <c r="F179" s="19">
        <v>0</v>
      </c>
      <c r="G179" s="19">
        <v>14737.11</v>
      </c>
      <c r="H179" s="19">
        <v>14737.11</v>
      </c>
      <c r="I179" s="112">
        <v>1222</v>
      </c>
      <c r="J179" s="63">
        <v>5646.72</v>
      </c>
      <c r="K179" s="63">
        <v>8190.79</v>
      </c>
    </row>
    <row r="180" spans="1:14" x14ac:dyDescent="0.25">
      <c r="A180" s="23" t="s">
        <v>51</v>
      </c>
      <c r="B180" s="72"/>
      <c r="C180" s="24"/>
      <c r="D180" s="25" t="s">
        <v>83</v>
      </c>
      <c r="E180" s="26">
        <f>SUM(E172:E178)</f>
        <v>21038.059999999998</v>
      </c>
      <c r="F180" s="26">
        <f>SUM(F172:F178)</f>
        <v>27945.550000000003</v>
      </c>
      <c r="G180" s="26">
        <f>SUM(G172:G179)</f>
        <v>38604.11</v>
      </c>
      <c r="H180" s="26">
        <f>SUM(H172:H179)</f>
        <v>38604.11</v>
      </c>
      <c r="I180" s="115">
        <f>SUM(I172:I179)</f>
        <v>25542</v>
      </c>
      <c r="J180" s="26">
        <f>SUM(J172:J179)</f>
        <v>30166.720000000001</v>
      </c>
      <c r="K180" s="26">
        <f>SUM(K172:K179)</f>
        <v>33210.79</v>
      </c>
      <c r="L180" s="123"/>
    </row>
    <row r="181" spans="1:14" x14ac:dyDescent="0.25">
      <c r="A181" s="43"/>
      <c r="B181" s="73"/>
      <c r="C181" s="44"/>
      <c r="D181" s="45" t="s">
        <v>8</v>
      </c>
      <c r="E181" s="47"/>
      <c r="F181" s="47"/>
      <c r="G181" s="47"/>
      <c r="H181" s="47"/>
      <c r="I181" s="118"/>
      <c r="J181" s="47"/>
      <c r="K181" s="47"/>
    </row>
    <row r="182" spans="1:14" x14ac:dyDescent="0.25">
      <c r="A182" s="96" t="s">
        <v>143</v>
      </c>
      <c r="B182" s="81" t="s">
        <v>151</v>
      </c>
      <c r="C182" s="74">
        <v>630</v>
      </c>
      <c r="D182" s="30" t="s">
        <v>73</v>
      </c>
      <c r="E182" s="27">
        <v>84.09</v>
      </c>
      <c r="F182" s="27">
        <v>53.3</v>
      </c>
      <c r="G182" s="27">
        <v>180</v>
      </c>
      <c r="H182" s="27">
        <v>180</v>
      </c>
      <c r="I182" s="114">
        <v>180</v>
      </c>
      <c r="J182" s="33">
        <v>180</v>
      </c>
      <c r="K182" s="33">
        <v>180</v>
      </c>
    </row>
    <row r="183" spans="1:14" x14ac:dyDescent="0.25">
      <c r="A183" s="96" t="s">
        <v>143</v>
      </c>
      <c r="B183" s="81" t="s">
        <v>151</v>
      </c>
      <c r="C183" s="74">
        <v>630</v>
      </c>
      <c r="D183" s="34" t="s">
        <v>74</v>
      </c>
      <c r="E183" s="19">
        <v>5387.6900000000005</v>
      </c>
      <c r="F183" s="19">
        <v>7316.3</v>
      </c>
      <c r="G183" s="19">
        <v>7000</v>
      </c>
      <c r="H183" s="19">
        <v>7000</v>
      </c>
      <c r="I183" s="114">
        <v>8500</v>
      </c>
      <c r="J183" s="33">
        <v>9500</v>
      </c>
      <c r="K183" s="33">
        <v>10500</v>
      </c>
    </row>
    <row r="184" spans="1:14" x14ac:dyDescent="0.25">
      <c r="A184" s="96" t="s">
        <v>143</v>
      </c>
      <c r="B184" s="81" t="s">
        <v>151</v>
      </c>
      <c r="C184" s="74">
        <v>630</v>
      </c>
      <c r="D184" s="17" t="s">
        <v>75</v>
      </c>
      <c r="E184" s="19">
        <v>23066.050000000003</v>
      </c>
      <c r="F184" s="19">
        <v>27703.3</v>
      </c>
      <c r="G184" s="19">
        <v>32912</v>
      </c>
      <c r="H184" s="19">
        <v>32912</v>
      </c>
      <c r="I184" s="114">
        <v>34400</v>
      </c>
      <c r="J184" s="33">
        <v>36000</v>
      </c>
      <c r="K184" s="33">
        <v>38000</v>
      </c>
    </row>
    <row r="185" spans="1:14" x14ac:dyDescent="0.25">
      <c r="A185" s="23" t="s">
        <v>51</v>
      </c>
      <c r="B185" s="72"/>
      <c r="C185" s="24"/>
      <c r="D185" s="25" t="s">
        <v>8</v>
      </c>
      <c r="E185" s="26">
        <f>SUM(E182:E184)</f>
        <v>28537.83</v>
      </c>
      <c r="F185" s="26">
        <f>SUM(F182:F184)</f>
        <v>35072.9</v>
      </c>
      <c r="G185" s="26">
        <f>SUM(G182:G184)</f>
        <v>40092</v>
      </c>
      <c r="H185" s="26">
        <f t="shared" ref="H185:I185" si="34">SUM(H182:H184)</f>
        <v>40092</v>
      </c>
      <c r="I185" s="115">
        <f t="shared" si="34"/>
        <v>43080</v>
      </c>
      <c r="J185" s="26">
        <f t="shared" ref="J185:K185" si="35">SUM(J182:J184)</f>
        <v>45680</v>
      </c>
      <c r="K185" s="26">
        <f t="shared" si="35"/>
        <v>48680</v>
      </c>
    </row>
    <row r="186" spans="1:14" x14ac:dyDescent="0.25">
      <c r="A186" s="43"/>
      <c r="B186" s="73"/>
      <c r="C186" s="44"/>
      <c r="D186" s="45" t="s">
        <v>13</v>
      </c>
      <c r="E186" s="47"/>
      <c r="F186" s="47"/>
      <c r="G186" s="47"/>
      <c r="H186" s="47"/>
      <c r="I186" s="118"/>
      <c r="J186" s="47"/>
      <c r="K186" s="47"/>
    </row>
    <row r="187" spans="1:14" x14ac:dyDescent="0.25">
      <c r="A187" s="96" t="s">
        <v>143</v>
      </c>
      <c r="B187" s="81" t="s">
        <v>130</v>
      </c>
      <c r="C187" s="74">
        <v>630</v>
      </c>
      <c r="D187" s="17" t="s">
        <v>76</v>
      </c>
      <c r="E187" s="19">
        <v>0</v>
      </c>
      <c r="F187" s="19">
        <v>0</v>
      </c>
      <c r="G187" s="19">
        <v>0</v>
      </c>
      <c r="H187" s="19">
        <v>0</v>
      </c>
      <c r="I187" s="114"/>
      <c r="J187" s="33"/>
      <c r="K187" s="33"/>
    </row>
    <row r="188" spans="1:14" s="50" customFormat="1" x14ac:dyDescent="0.25">
      <c r="A188" s="96" t="s">
        <v>143</v>
      </c>
      <c r="B188" s="100" t="s">
        <v>130</v>
      </c>
      <c r="C188" s="78">
        <v>630</v>
      </c>
      <c r="D188" s="18" t="s">
        <v>165</v>
      </c>
      <c r="E188" s="19">
        <v>62.120000000000005</v>
      </c>
      <c r="F188" s="19">
        <v>503.03</v>
      </c>
      <c r="G188" s="19">
        <v>84</v>
      </c>
      <c r="H188" s="19">
        <v>84</v>
      </c>
      <c r="I188" s="114">
        <v>84</v>
      </c>
      <c r="J188" s="33">
        <v>84</v>
      </c>
      <c r="K188" s="33">
        <v>84</v>
      </c>
      <c r="L188" s="103"/>
    </row>
    <row r="189" spans="1:14" s="50" customFormat="1" x14ac:dyDescent="0.25">
      <c r="A189" s="96" t="s">
        <v>143</v>
      </c>
      <c r="B189" s="81" t="s">
        <v>130</v>
      </c>
      <c r="C189" s="78">
        <v>630</v>
      </c>
      <c r="D189" s="18" t="s">
        <v>77</v>
      </c>
      <c r="E189" s="27">
        <v>365.52000000000004</v>
      </c>
      <c r="F189" s="27">
        <v>1417.7900000000002</v>
      </c>
      <c r="G189" s="27">
        <v>2000</v>
      </c>
      <c r="H189" s="27">
        <v>2000</v>
      </c>
      <c r="I189" s="114">
        <v>2000</v>
      </c>
      <c r="J189" s="33">
        <v>2500</v>
      </c>
      <c r="K189" s="33">
        <v>3000</v>
      </c>
      <c r="L189" s="103"/>
    </row>
    <row r="190" spans="1:14" s="50" customFormat="1" x14ac:dyDescent="0.25">
      <c r="A190" s="69"/>
      <c r="B190" s="70"/>
      <c r="C190" s="71"/>
      <c r="D190" s="18" t="s">
        <v>110</v>
      </c>
      <c r="E190" s="27">
        <v>9024</v>
      </c>
      <c r="F190" s="27"/>
      <c r="G190" s="27"/>
      <c r="H190" s="27"/>
      <c r="I190" s="114"/>
      <c r="J190" s="33"/>
      <c r="K190" s="33"/>
      <c r="L190" s="103"/>
    </row>
    <row r="191" spans="1:14" x14ac:dyDescent="0.25">
      <c r="A191" s="23" t="s">
        <v>51</v>
      </c>
      <c r="B191" s="72" t="s">
        <v>31</v>
      </c>
      <c r="C191" s="24"/>
      <c r="D191" s="25" t="s">
        <v>13</v>
      </c>
      <c r="E191" s="26">
        <f t="shared" ref="E191:F191" si="36">SUM(E187:E190)</f>
        <v>9451.64</v>
      </c>
      <c r="F191" s="26">
        <f t="shared" si="36"/>
        <v>1920.8200000000002</v>
      </c>
      <c r="G191" s="26">
        <f>SUM(G187:G190)</f>
        <v>2084</v>
      </c>
      <c r="H191" s="26">
        <f>SUM(H187:H190)</f>
        <v>2084</v>
      </c>
      <c r="I191" s="115">
        <f>SUM(I187:I189)</f>
        <v>2084</v>
      </c>
      <c r="J191" s="26">
        <f t="shared" ref="J191:K191" si="37">SUM(J187:J189)</f>
        <v>2584</v>
      </c>
      <c r="K191" s="26">
        <f t="shared" si="37"/>
        <v>3084</v>
      </c>
      <c r="L191" s="108"/>
    </row>
    <row r="192" spans="1:14" x14ac:dyDescent="0.25">
      <c r="A192" s="43"/>
      <c r="B192" s="73" t="s">
        <v>84</v>
      </c>
      <c r="C192" s="44"/>
      <c r="D192" s="45"/>
      <c r="E192" s="46">
        <f t="shared" ref="E192:J192" si="38">SUM(E191,E185,E180,E156:E170)</f>
        <v>121120.24</v>
      </c>
      <c r="F192" s="46">
        <f t="shared" si="38"/>
        <v>144675.89000000001</v>
      </c>
      <c r="G192" s="46">
        <f t="shared" si="38"/>
        <v>169254.11</v>
      </c>
      <c r="H192" s="46">
        <f t="shared" si="38"/>
        <v>169254.11</v>
      </c>
      <c r="I192" s="120">
        <f t="shared" si="38"/>
        <v>165180</v>
      </c>
      <c r="J192" s="46">
        <f t="shared" si="38"/>
        <v>176645</v>
      </c>
      <c r="K192" s="46">
        <f t="shared" ref="K192" si="39">SUM(K191,K185,K180,K156:K170)</f>
        <v>187144.99650000001</v>
      </c>
    </row>
    <row r="193" spans="1:12" x14ac:dyDescent="0.25">
      <c r="A193" s="43"/>
      <c r="B193" s="73"/>
      <c r="C193" s="44"/>
      <c r="D193" s="45" t="s">
        <v>52</v>
      </c>
      <c r="E193" s="47"/>
      <c r="F193" s="47"/>
      <c r="G193" s="47"/>
      <c r="H193" s="47"/>
      <c r="I193" s="118"/>
      <c r="J193" s="47"/>
      <c r="K193" s="47"/>
    </row>
    <row r="194" spans="1:12" x14ac:dyDescent="0.25">
      <c r="A194" s="96" t="s">
        <v>159</v>
      </c>
      <c r="B194" s="81" t="s">
        <v>151</v>
      </c>
      <c r="C194" s="74">
        <v>717001</v>
      </c>
      <c r="D194" s="17" t="s">
        <v>23</v>
      </c>
      <c r="E194" s="19">
        <v>34420.769999999997</v>
      </c>
      <c r="F194" s="19">
        <v>50240.98</v>
      </c>
      <c r="G194" s="19">
        <v>52150</v>
      </c>
      <c r="H194" s="19">
        <v>52150</v>
      </c>
      <c r="I194" s="112">
        <v>52150</v>
      </c>
      <c r="J194" s="112">
        <v>52150</v>
      </c>
      <c r="K194" s="63"/>
    </row>
    <row r="195" spans="1:12" x14ac:dyDescent="0.25">
      <c r="A195" s="96" t="s">
        <v>159</v>
      </c>
      <c r="B195" s="96" t="s">
        <v>151</v>
      </c>
      <c r="C195" s="74">
        <v>717001</v>
      </c>
      <c r="D195" s="17" t="s">
        <v>25</v>
      </c>
      <c r="E195" s="19">
        <v>12084.16</v>
      </c>
      <c r="F195" s="19">
        <v>18344.399999999998</v>
      </c>
      <c r="G195" s="19">
        <v>18658</v>
      </c>
      <c r="H195" s="19">
        <v>18658</v>
      </c>
      <c r="I195" s="112">
        <f>(0.3495*I194)+(0.02*I194)</f>
        <v>19269.424999999999</v>
      </c>
      <c r="J195" s="112">
        <f>(0.3495*J194)+(0.02*J194)</f>
        <v>19269.424999999999</v>
      </c>
      <c r="K195" s="63"/>
    </row>
    <row r="196" spans="1:12" x14ac:dyDescent="0.25">
      <c r="A196" s="96" t="s">
        <v>159</v>
      </c>
      <c r="B196" s="81" t="s">
        <v>151</v>
      </c>
      <c r="C196" s="74">
        <v>717001</v>
      </c>
      <c r="D196" s="17" t="s">
        <v>108</v>
      </c>
      <c r="E196" s="19">
        <v>144.22</v>
      </c>
      <c r="F196" s="19">
        <v>421.94</v>
      </c>
      <c r="G196" s="19">
        <v>350</v>
      </c>
      <c r="H196" s="19">
        <v>350</v>
      </c>
      <c r="I196" s="112">
        <v>350</v>
      </c>
      <c r="J196" s="112">
        <v>350</v>
      </c>
      <c r="K196" s="63"/>
    </row>
    <row r="197" spans="1:12" x14ac:dyDescent="0.25">
      <c r="A197" s="96" t="s">
        <v>159</v>
      </c>
      <c r="B197" s="96" t="s">
        <v>151</v>
      </c>
      <c r="C197" s="74">
        <v>717001</v>
      </c>
      <c r="D197" s="17" t="s">
        <v>26</v>
      </c>
      <c r="E197" s="19">
        <v>430.93999999999994</v>
      </c>
      <c r="F197" s="19">
        <v>649.71</v>
      </c>
      <c r="G197" s="19">
        <v>875</v>
      </c>
      <c r="H197" s="19">
        <v>875</v>
      </c>
      <c r="I197" s="112">
        <v>875</v>
      </c>
      <c r="J197" s="112">
        <v>875</v>
      </c>
      <c r="K197" s="63"/>
    </row>
    <row r="198" spans="1:12" x14ac:dyDescent="0.25">
      <c r="A198" s="96" t="s">
        <v>159</v>
      </c>
      <c r="B198" s="81" t="s">
        <v>151</v>
      </c>
      <c r="C198" s="74">
        <v>717001</v>
      </c>
      <c r="D198" s="17" t="s">
        <v>12</v>
      </c>
      <c r="E198" s="19">
        <v>2019.6</v>
      </c>
      <c r="F198" s="19">
        <v>2879.9799999999996</v>
      </c>
      <c r="G198" s="19">
        <v>2600</v>
      </c>
      <c r="H198" s="19">
        <v>2600</v>
      </c>
      <c r="I198" s="112">
        <v>2600</v>
      </c>
      <c r="J198" s="112">
        <v>2600</v>
      </c>
      <c r="K198" s="63"/>
      <c r="L198" s="108"/>
    </row>
    <row r="199" spans="1:12" x14ac:dyDescent="0.25">
      <c r="A199" s="96" t="s">
        <v>159</v>
      </c>
      <c r="B199" s="96" t="s">
        <v>151</v>
      </c>
      <c r="C199" s="74">
        <v>717001</v>
      </c>
      <c r="D199" s="17" t="s">
        <v>27</v>
      </c>
      <c r="E199" s="19">
        <v>335.71000000000004</v>
      </c>
      <c r="F199" s="19">
        <v>487.83</v>
      </c>
      <c r="G199" s="19">
        <v>574</v>
      </c>
      <c r="H199" s="19">
        <v>574</v>
      </c>
      <c r="I199" s="112">
        <f>0.011*I194</f>
        <v>573.65</v>
      </c>
      <c r="J199" s="112">
        <f>0.011*J194</f>
        <v>573.65</v>
      </c>
      <c r="K199" s="63"/>
      <c r="L199" s="109"/>
    </row>
    <row r="200" spans="1:12" x14ac:dyDescent="0.25">
      <c r="A200" s="96" t="s">
        <v>159</v>
      </c>
      <c r="B200" s="81" t="s">
        <v>151</v>
      </c>
      <c r="C200" s="74">
        <v>717001</v>
      </c>
      <c r="D200" s="17" t="s">
        <v>79</v>
      </c>
      <c r="E200" s="19">
        <v>81895.87</v>
      </c>
      <c r="F200" s="19">
        <v>78499.490000000005</v>
      </c>
      <c r="G200" s="19">
        <v>57197.22</v>
      </c>
      <c r="H200" s="19">
        <v>57197.22</v>
      </c>
      <c r="I200" s="112">
        <f>55000+3000+2000+2000</f>
        <v>62000</v>
      </c>
      <c r="J200" s="112">
        <v>25000</v>
      </c>
      <c r="K200" s="63"/>
      <c r="L200" s="110"/>
    </row>
    <row r="201" spans="1:12" x14ac:dyDescent="0.25">
      <c r="A201" s="68"/>
      <c r="B201" s="42"/>
      <c r="C201" s="35"/>
      <c r="D201" s="17"/>
      <c r="E201" s="19"/>
      <c r="F201" s="19"/>
      <c r="G201" s="19"/>
      <c r="H201" s="19"/>
      <c r="I201" s="112"/>
      <c r="J201" s="63"/>
      <c r="K201" s="63"/>
    </row>
    <row r="202" spans="1:12" x14ac:dyDescent="0.25">
      <c r="A202" s="96" t="s">
        <v>159</v>
      </c>
      <c r="B202" s="81" t="s">
        <v>130</v>
      </c>
      <c r="C202" s="74">
        <v>717001</v>
      </c>
      <c r="D202" s="17" t="s">
        <v>23</v>
      </c>
      <c r="E202" s="19">
        <v>29371.71</v>
      </c>
      <c r="F202" s="19"/>
      <c r="G202" s="19"/>
      <c r="H202" s="19"/>
      <c r="I202" s="112"/>
      <c r="J202" s="63"/>
      <c r="K202" s="63"/>
    </row>
    <row r="203" spans="1:12" x14ac:dyDescent="0.25">
      <c r="A203" s="96" t="s">
        <v>159</v>
      </c>
      <c r="B203" s="96" t="s">
        <v>130</v>
      </c>
      <c r="C203" s="74">
        <v>717001</v>
      </c>
      <c r="D203" s="17" t="s">
        <v>25</v>
      </c>
      <c r="E203" s="19">
        <v>10336.16</v>
      </c>
      <c r="F203" s="19"/>
      <c r="G203" s="19"/>
      <c r="H203" s="19"/>
      <c r="I203" s="112"/>
      <c r="J203" s="63"/>
      <c r="K203" s="63"/>
    </row>
    <row r="204" spans="1:12" x14ac:dyDescent="0.25">
      <c r="A204" s="96" t="s">
        <v>159</v>
      </c>
      <c r="B204" s="81" t="s">
        <v>130</v>
      </c>
      <c r="C204" s="74">
        <v>717001</v>
      </c>
      <c r="D204" s="17" t="s">
        <v>108</v>
      </c>
      <c r="E204" s="19">
        <v>120.19999999999999</v>
      </c>
      <c r="F204" s="19"/>
      <c r="G204" s="19"/>
      <c r="H204" s="19"/>
      <c r="I204" s="112"/>
      <c r="J204" s="63"/>
      <c r="K204" s="63"/>
    </row>
    <row r="205" spans="1:12" x14ac:dyDescent="0.25">
      <c r="A205" s="96" t="s">
        <v>159</v>
      </c>
      <c r="B205" s="81" t="s">
        <v>130</v>
      </c>
      <c r="C205" s="74">
        <v>717001</v>
      </c>
      <c r="D205" s="17" t="s">
        <v>26</v>
      </c>
      <c r="E205" s="19">
        <v>360.93000000000006</v>
      </c>
      <c r="F205" s="19"/>
      <c r="G205" s="19"/>
      <c r="H205" s="19"/>
      <c r="I205" s="112"/>
      <c r="J205" s="63"/>
      <c r="K205" s="63"/>
    </row>
    <row r="206" spans="1:12" x14ac:dyDescent="0.25">
      <c r="A206" s="96" t="s">
        <v>159</v>
      </c>
      <c r="B206" s="96" t="s">
        <v>130</v>
      </c>
      <c r="C206" s="74">
        <v>717001</v>
      </c>
      <c r="D206" s="17" t="s">
        <v>12</v>
      </c>
      <c r="E206" s="19">
        <v>1710.2599999999998</v>
      </c>
      <c r="F206" s="19"/>
      <c r="G206" s="19"/>
      <c r="H206" s="19"/>
      <c r="I206" s="112"/>
      <c r="J206" s="63"/>
      <c r="K206" s="63"/>
    </row>
    <row r="207" spans="1:12" x14ac:dyDescent="0.25">
      <c r="A207" s="96" t="s">
        <v>159</v>
      </c>
      <c r="B207" s="81" t="s">
        <v>130</v>
      </c>
      <c r="C207" s="74">
        <v>717001</v>
      </c>
      <c r="D207" s="17" t="s">
        <v>27</v>
      </c>
      <c r="E207" s="19">
        <v>286.39</v>
      </c>
      <c r="F207" s="19"/>
      <c r="G207" s="19"/>
      <c r="H207" s="19"/>
      <c r="I207" s="112"/>
      <c r="J207" s="63"/>
      <c r="K207" s="63"/>
    </row>
    <row r="208" spans="1:12" x14ac:dyDescent="0.25">
      <c r="A208" s="96" t="s">
        <v>159</v>
      </c>
      <c r="B208" s="81" t="s">
        <v>130</v>
      </c>
      <c r="C208" s="74">
        <v>717001</v>
      </c>
      <c r="D208" s="35" t="s">
        <v>78</v>
      </c>
      <c r="E208" s="27">
        <v>136911.18</v>
      </c>
      <c r="F208" s="27">
        <v>6926.03</v>
      </c>
      <c r="G208" s="27"/>
      <c r="H208" s="27"/>
      <c r="I208" s="112"/>
      <c r="J208" s="63"/>
      <c r="K208" s="63"/>
    </row>
    <row r="209" spans="1:12" x14ac:dyDescent="0.25">
      <c r="A209" s="54"/>
      <c r="B209" s="55"/>
      <c r="C209" s="35"/>
      <c r="D209" s="35"/>
      <c r="E209" s="27"/>
      <c r="F209" s="27"/>
      <c r="G209" s="27"/>
      <c r="H209" s="27"/>
      <c r="I209" s="112"/>
      <c r="J209" s="63"/>
      <c r="K209" s="63"/>
      <c r="L209" s="108"/>
    </row>
    <row r="210" spans="1:12" x14ac:dyDescent="0.25">
      <c r="A210" s="96" t="s">
        <v>21</v>
      </c>
      <c r="B210" s="81" t="s">
        <v>151</v>
      </c>
      <c r="C210" s="101">
        <v>717002</v>
      </c>
      <c r="D210" s="17" t="s">
        <v>16</v>
      </c>
      <c r="E210" s="27">
        <v>32146.18</v>
      </c>
      <c r="F210" s="27">
        <v>6943.92</v>
      </c>
      <c r="G210" s="27"/>
      <c r="H210" s="27"/>
      <c r="I210" s="112"/>
      <c r="J210" s="63"/>
      <c r="K210" s="63"/>
      <c r="L210" s="108"/>
    </row>
    <row r="211" spans="1:12" x14ac:dyDescent="0.25">
      <c r="A211" s="54"/>
      <c r="B211" s="42"/>
      <c r="C211" s="35"/>
      <c r="D211" s="17" t="s">
        <v>80</v>
      </c>
      <c r="E211" s="19">
        <v>0</v>
      </c>
      <c r="F211" s="19"/>
      <c r="G211" s="19"/>
      <c r="H211" s="19"/>
      <c r="I211" s="112">
        <v>0</v>
      </c>
      <c r="J211" s="63"/>
      <c r="K211" s="63"/>
    </row>
    <row r="212" spans="1:12" x14ac:dyDescent="0.25">
      <c r="A212" s="96" t="s">
        <v>21</v>
      </c>
      <c r="B212" s="81" t="s">
        <v>130</v>
      </c>
      <c r="C212" s="101">
        <v>714004</v>
      </c>
      <c r="D212" s="18" t="s">
        <v>102</v>
      </c>
      <c r="E212" s="19">
        <v>57459</v>
      </c>
      <c r="F212" s="19">
        <v>38306</v>
      </c>
      <c r="G212" s="27"/>
      <c r="H212" s="27"/>
      <c r="I212" s="112">
        <v>0</v>
      </c>
      <c r="J212" s="63"/>
      <c r="K212" s="63"/>
    </row>
    <row r="213" spans="1:12" x14ac:dyDescent="0.25">
      <c r="A213" s="96" t="s">
        <v>21</v>
      </c>
      <c r="B213" s="42" t="s">
        <v>130</v>
      </c>
      <c r="C213" s="35">
        <v>713004</v>
      </c>
      <c r="D213" s="17" t="s">
        <v>111</v>
      </c>
      <c r="E213" s="27">
        <v>3420</v>
      </c>
      <c r="F213" s="27"/>
      <c r="G213" s="27"/>
      <c r="H213" s="27"/>
      <c r="I213" s="112">
        <v>0</v>
      </c>
      <c r="J213" s="63"/>
      <c r="K213" s="63"/>
    </row>
    <row r="214" spans="1:12" x14ac:dyDescent="0.25">
      <c r="A214" s="96" t="s">
        <v>21</v>
      </c>
      <c r="B214" s="42" t="s">
        <v>155</v>
      </c>
      <c r="C214" s="35">
        <v>600</v>
      </c>
      <c r="D214" s="17" t="s">
        <v>112</v>
      </c>
      <c r="E214" s="27">
        <v>7520</v>
      </c>
      <c r="F214" s="27"/>
      <c r="G214" s="27"/>
      <c r="H214" s="27"/>
      <c r="I214" s="112">
        <v>0</v>
      </c>
      <c r="J214" s="63"/>
      <c r="K214" s="63"/>
    </row>
    <row r="215" spans="1:12" x14ac:dyDescent="0.25">
      <c r="A215" s="96" t="s">
        <v>21</v>
      </c>
      <c r="B215" s="127" t="s">
        <v>155</v>
      </c>
      <c r="C215" s="35">
        <v>716</v>
      </c>
      <c r="D215" s="17" t="s">
        <v>179</v>
      </c>
      <c r="E215" s="27"/>
      <c r="F215" s="27"/>
      <c r="G215" s="27"/>
      <c r="H215" s="27"/>
      <c r="I215" s="112">
        <v>10000</v>
      </c>
      <c r="J215" s="63"/>
      <c r="K215" s="63"/>
    </row>
    <row r="216" spans="1:12" x14ac:dyDescent="0.25">
      <c r="A216" s="96" t="s">
        <v>21</v>
      </c>
      <c r="B216" s="84"/>
      <c r="C216" s="124">
        <v>719014</v>
      </c>
      <c r="D216" s="17" t="s">
        <v>174</v>
      </c>
      <c r="E216" s="27"/>
      <c r="F216" s="27"/>
      <c r="G216" s="19">
        <v>2020.23</v>
      </c>
      <c r="H216" s="19">
        <v>2020.23</v>
      </c>
      <c r="I216" s="112">
        <v>0</v>
      </c>
      <c r="J216" s="63"/>
      <c r="K216" s="63"/>
    </row>
    <row r="217" spans="1:12" x14ac:dyDescent="0.25">
      <c r="A217" s="43"/>
      <c r="B217" s="73" t="s">
        <v>81</v>
      </c>
      <c r="C217" s="44"/>
      <c r="D217" s="45" t="s">
        <v>52</v>
      </c>
      <c r="E217" s="46">
        <f>SUM(E194:E214)</f>
        <v>410973.27999999997</v>
      </c>
      <c r="F217" s="46">
        <f>SUM(F194:F214)</f>
        <v>203700.28000000003</v>
      </c>
      <c r="G217" s="46">
        <f>SUM(G194:G216)</f>
        <v>134424.45000000001</v>
      </c>
      <c r="H217" s="46">
        <f>SUM(H194:H216)</f>
        <v>134424.45000000001</v>
      </c>
      <c r="I217" s="120">
        <f>SUM(I194:I216)</f>
        <v>147818.07500000001</v>
      </c>
      <c r="J217" s="46">
        <f t="shared" ref="J217:K217" si="40">SUM(J194:J216)</f>
        <v>100818.075</v>
      </c>
      <c r="K217" s="46">
        <f t="shared" si="40"/>
        <v>0</v>
      </c>
      <c r="L217" s="108"/>
    </row>
    <row r="218" spans="1:12" ht="15.75" thickBot="1" x14ac:dyDescent="0.3">
      <c r="A218" s="133" t="s">
        <v>82</v>
      </c>
      <c r="B218" s="134"/>
      <c r="C218" s="134"/>
      <c r="D218" s="135"/>
      <c r="E218" s="29">
        <f t="shared" ref="E218:F218" si="41">SUM(E217,E192)</f>
        <v>532093.52</v>
      </c>
      <c r="F218" s="29">
        <f t="shared" si="41"/>
        <v>348376.17000000004</v>
      </c>
      <c r="G218" s="29">
        <f t="shared" ref="G218:H218" si="42">SUM(G217,G192)</f>
        <v>303678.56</v>
      </c>
      <c r="H218" s="29">
        <f t="shared" si="42"/>
        <v>303678.56</v>
      </c>
      <c r="I218" s="116">
        <f>SUM(I217,I192)</f>
        <v>312998.07500000001</v>
      </c>
      <c r="J218" s="29">
        <f>SUM(J217,J192)</f>
        <v>277463.07500000001</v>
      </c>
      <c r="K218" s="29">
        <f t="shared" ref="K218" si="43">SUM(K217,K192)</f>
        <v>187144.99650000001</v>
      </c>
    </row>
    <row r="219" spans="1:12" ht="16.5" thickBot="1" x14ac:dyDescent="0.3">
      <c r="A219" s="56"/>
      <c r="B219" s="142" t="s">
        <v>14</v>
      </c>
      <c r="C219" s="143"/>
      <c r="D219" s="144"/>
      <c r="E219" s="39">
        <f t="shared" ref="E219:K219" si="44">SUM(E218,E153)</f>
        <v>840663.94</v>
      </c>
      <c r="F219" s="39">
        <f t="shared" si="44"/>
        <v>1002241.12</v>
      </c>
      <c r="G219" s="39">
        <f t="shared" si="44"/>
        <v>962408.91999999993</v>
      </c>
      <c r="H219" s="39">
        <f t="shared" si="44"/>
        <v>962408.91999999993</v>
      </c>
      <c r="I219" s="117">
        <f t="shared" si="44"/>
        <v>859176</v>
      </c>
      <c r="J219" s="39">
        <f t="shared" si="44"/>
        <v>763307.17500000005</v>
      </c>
      <c r="K219" s="39">
        <f t="shared" si="44"/>
        <v>675889.10100000002</v>
      </c>
    </row>
    <row r="220" spans="1:12" ht="15.75" x14ac:dyDescent="0.25">
      <c r="A220" s="57"/>
      <c r="B220" s="57" t="s">
        <v>19</v>
      </c>
      <c r="C220" s="57"/>
      <c r="D220" s="57"/>
      <c r="E220" s="5"/>
      <c r="F220" s="5"/>
      <c r="G220" s="5"/>
      <c r="H220" s="5"/>
      <c r="I220" s="5"/>
      <c r="J220" s="5"/>
      <c r="K220" s="5"/>
    </row>
    <row r="221" spans="1:12" ht="15.75" x14ac:dyDescent="0.25">
      <c r="A221" s="58"/>
      <c r="B221" s="58"/>
      <c r="C221" s="57"/>
      <c r="D221" s="57"/>
      <c r="E221" s="5"/>
      <c r="F221" s="5"/>
      <c r="G221" s="5"/>
      <c r="H221" s="5"/>
      <c r="I221" s="5"/>
      <c r="J221" s="5"/>
      <c r="K221" s="5"/>
    </row>
    <row r="222" spans="1:12" ht="15.75" x14ac:dyDescent="0.25">
      <c r="A222" s="59"/>
      <c r="B222" s="59"/>
      <c r="C222" s="57"/>
      <c r="D222" s="57"/>
      <c r="E222" s="5"/>
      <c r="F222" s="5"/>
      <c r="G222" s="5"/>
      <c r="H222" s="5"/>
      <c r="I222" s="5"/>
      <c r="J222" s="5"/>
      <c r="K222" s="5"/>
    </row>
    <row r="223" spans="1:12" ht="15.75" x14ac:dyDescent="0.25">
      <c r="A223" s="64"/>
      <c r="B223" s="64"/>
      <c r="C223" s="57"/>
      <c r="D223" s="57"/>
      <c r="E223" s="5"/>
      <c r="F223" s="5"/>
      <c r="G223" s="5"/>
      <c r="H223" s="5"/>
      <c r="I223" s="5"/>
      <c r="J223" s="5"/>
      <c r="K223" s="5"/>
    </row>
    <row r="224" spans="1:12" ht="15.75" x14ac:dyDescent="0.25">
      <c r="A224" s="65"/>
      <c r="B224" s="65"/>
      <c r="C224" s="57"/>
      <c r="D224" s="57"/>
      <c r="E224" s="5"/>
      <c r="F224" s="5"/>
      <c r="G224" s="5"/>
      <c r="H224" s="5"/>
      <c r="I224" s="5"/>
      <c r="J224" s="5"/>
      <c r="K224" s="5"/>
      <c r="L224" s="105"/>
    </row>
    <row r="225" spans="1:12" s="4" customFormat="1" ht="5.25" customHeight="1" x14ac:dyDescent="0.25">
      <c r="A225" s="57"/>
      <c r="B225" s="57"/>
      <c r="C225" s="57"/>
      <c r="D225" s="57"/>
      <c r="E225" s="5"/>
      <c r="F225" s="5"/>
      <c r="G225" s="5"/>
      <c r="H225" s="5"/>
      <c r="I225" s="5"/>
      <c r="J225" s="5"/>
      <c r="K225" s="5"/>
      <c r="L225" s="105"/>
    </row>
    <row r="226" spans="1:12" s="4" customFormat="1" ht="15.75" customHeight="1" x14ac:dyDescent="0.25">
      <c r="E226" s="5"/>
      <c r="F226" s="5"/>
      <c r="G226" s="5"/>
      <c r="H226" s="5"/>
      <c r="I226" s="5"/>
      <c r="J226" s="5"/>
      <c r="K226" s="5"/>
      <c r="L226" s="103"/>
    </row>
  </sheetData>
  <mergeCells count="14">
    <mergeCell ref="A218:D218"/>
    <mergeCell ref="B219:D219"/>
    <mergeCell ref="A154:D154"/>
    <mergeCell ref="I52:K52"/>
    <mergeCell ref="A54:D54"/>
    <mergeCell ref="A153:D153"/>
    <mergeCell ref="B1:K1"/>
    <mergeCell ref="B2:K2"/>
    <mergeCell ref="B49:D49"/>
    <mergeCell ref="A48:D48"/>
    <mergeCell ref="I5:K5"/>
    <mergeCell ref="A7:D7"/>
    <mergeCell ref="A28:D28"/>
    <mergeCell ref="A29:D29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2020-12-01T12:48:39Z</cp:lastPrinted>
  <dcterms:created xsi:type="dcterms:W3CDTF">2015-11-12T08:45:14Z</dcterms:created>
  <dcterms:modified xsi:type="dcterms:W3CDTF">2021-01-27T11:01:50Z</dcterms:modified>
</cp:coreProperties>
</file>