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C:\Users\Pro veduci\Desktop\Čerpanie rozpočtu Kľúč\2020\"/>
    </mc:Choice>
  </mc:AlternateContent>
  <xr:revisionPtr revIDLastSave="0" documentId="13_ncr:1_{3415A3E5-7904-43D2-BB7E-BFAE4396CE71}" xr6:coauthVersionLast="47" xr6:coauthVersionMax="47" xr10:uidLastSave="{00000000-0000-0000-0000-000000000000}"/>
  <bookViews>
    <workbookView xWindow="14340" yWindow="210" windowWidth="11040" windowHeight="12390" xr2:uid="{00000000-000D-0000-FFFF-FFFF00000000}"/>
  </bookViews>
  <sheets>
    <sheet name="Hárok1" sheetId="1" r:id="rId1"/>
    <sheet name="Hárok3" sheetId="3" r:id="rId2"/>
  </sheets>
  <externalReferences>
    <externalReference r:id="rId3"/>
    <externalReference r:id="rId4"/>
    <externalReference r:id="rId5"/>
    <externalReference r:id="rId6"/>
    <externalReference r:id="rId7"/>
    <externalReference r:id="rId8"/>
    <externalReference r:id="rId9"/>
  </externalReferenc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N39" i="1" l="1"/>
  <c r="N161" i="1"/>
  <c r="N156" i="1"/>
  <c r="N125" i="1"/>
  <c r="N67" i="1"/>
  <c r="N66" i="1"/>
  <c r="N65" i="1"/>
  <c r="N64" i="1"/>
  <c r="N68" i="1" s="1"/>
  <c r="N62" i="1"/>
  <c r="N86" i="1"/>
  <c r="N126" i="1"/>
  <c r="N173" i="1"/>
  <c r="N27" i="1"/>
  <c r="N172" i="1" l="1"/>
  <c r="N151" i="1"/>
  <c r="N106" i="1"/>
  <c r="N82" i="1"/>
  <c r="N75" i="1"/>
  <c r="N162" i="1"/>
  <c r="N87" i="1"/>
  <c r="N40" i="1"/>
  <c r="N17" i="1"/>
  <c r="N21" i="1"/>
  <c r="N127" i="1" l="1"/>
  <c r="N22" i="1"/>
  <c r="N174" i="1"/>
  <c r="N175" i="1" s="1"/>
  <c r="N41" i="1" l="1"/>
  <c r="M166" i="1" l="1"/>
  <c r="O166" i="1" s="1"/>
  <c r="M167" i="1"/>
  <c r="O167" i="1" s="1"/>
  <c r="M168" i="1"/>
  <c r="O168" i="1" s="1"/>
  <c r="M170" i="1"/>
  <c r="O170" i="1" s="1"/>
  <c r="M164" i="1"/>
  <c r="O164" i="1" s="1"/>
  <c r="L172" i="1"/>
  <c r="L161" i="1"/>
  <c r="M159" i="1"/>
  <c r="O159" i="1" s="1"/>
  <c r="M160" i="1"/>
  <c r="O160" i="1" s="1"/>
  <c r="M158" i="1"/>
  <c r="M154" i="1"/>
  <c r="O154" i="1" s="1"/>
  <c r="M155" i="1"/>
  <c r="O155" i="1" s="1"/>
  <c r="M153" i="1"/>
  <c r="O153" i="1" s="1"/>
  <c r="L156" i="1"/>
  <c r="L151" i="1"/>
  <c r="M150" i="1"/>
  <c r="O150" i="1" s="1"/>
  <c r="M149" i="1"/>
  <c r="M144" i="1"/>
  <c r="O144" i="1" s="1"/>
  <c r="M145" i="1"/>
  <c r="O145" i="1" s="1"/>
  <c r="M146" i="1"/>
  <c r="O146" i="1" s="1"/>
  <c r="M147" i="1"/>
  <c r="O147" i="1" s="1"/>
  <c r="M148" i="1"/>
  <c r="M143" i="1"/>
  <c r="O143" i="1" s="1"/>
  <c r="M132" i="1"/>
  <c r="O132" i="1" s="1"/>
  <c r="M133" i="1"/>
  <c r="O133" i="1" s="1"/>
  <c r="M134" i="1"/>
  <c r="O134" i="1" s="1"/>
  <c r="M135" i="1"/>
  <c r="O135" i="1" s="1"/>
  <c r="M136" i="1"/>
  <c r="O136" i="1" s="1"/>
  <c r="M137" i="1"/>
  <c r="O137" i="1" s="1"/>
  <c r="M138" i="1"/>
  <c r="O138" i="1" s="1"/>
  <c r="M139" i="1"/>
  <c r="O139" i="1" s="1"/>
  <c r="M119" i="1"/>
  <c r="O119" i="1" s="1"/>
  <c r="M122" i="1"/>
  <c r="M124" i="1"/>
  <c r="O124" i="1" s="1"/>
  <c r="M123" i="1"/>
  <c r="O123" i="1" s="1"/>
  <c r="M110" i="1"/>
  <c r="O110" i="1" s="1"/>
  <c r="M111" i="1"/>
  <c r="O111" i="1" s="1"/>
  <c r="M112" i="1"/>
  <c r="O112" i="1" s="1"/>
  <c r="M114" i="1"/>
  <c r="M115" i="1"/>
  <c r="M116" i="1"/>
  <c r="M117" i="1"/>
  <c r="M118" i="1"/>
  <c r="O118" i="1" s="1"/>
  <c r="M108" i="1"/>
  <c r="O108" i="1" s="1"/>
  <c r="L125" i="1"/>
  <c r="L106" i="1"/>
  <c r="M91" i="1"/>
  <c r="O91" i="1" s="1"/>
  <c r="M92" i="1"/>
  <c r="M93" i="1"/>
  <c r="O93" i="1" s="1"/>
  <c r="M94" i="1"/>
  <c r="O94" i="1" s="1"/>
  <c r="M95" i="1"/>
  <c r="O95" i="1" s="1"/>
  <c r="M96" i="1"/>
  <c r="O96" i="1" s="1"/>
  <c r="M97" i="1"/>
  <c r="O97" i="1" s="1"/>
  <c r="M98" i="1"/>
  <c r="O98" i="1" s="1"/>
  <c r="M99" i="1"/>
  <c r="O99" i="1" s="1"/>
  <c r="M100" i="1"/>
  <c r="O100" i="1" s="1"/>
  <c r="M101" i="1"/>
  <c r="O101" i="1" s="1"/>
  <c r="M102" i="1"/>
  <c r="O102" i="1" s="1"/>
  <c r="M103" i="1"/>
  <c r="M104" i="1"/>
  <c r="O104" i="1" s="1"/>
  <c r="M89" i="1"/>
  <c r="O89" i="1" s="1"/>
  <c r="L86" i="1"/>
  <c r="M81" i="1"/>
  <c r="O81" i="1" s="1"/>
  <c r="M85" i="1"/>
  <c r="O85" i="1" s="1"/>
  <c r="M84" i="1"/>
  <c r="O84" i="1" s="1"/>
  <c r="L82" i="1"/>
  <c r="M80" i="1"/>
  <c r="O80" i="1" s="1"/>
  <c r="M78" i="1"/>
  <c r="O78" i="1" s="1"/>
  <c r="M79" i="1"/>
  <c r="M77" i="1"/>
  <c r="L75" i="1"/>
  <c r="M71" i="1"/>
  <c r="O71" i="1" s="1"/>
  <c r="M72" i="1"/>
  <c r="O72" i="1" s="1"/>
  <c r="M73" i="1"/>
  <c r="O73" i="1" s="1"/>
  <c r="M74" i="1"/>
  <c r="M70" i="1"/>
  <c r="O70" i="1" s="1"/>
  <c r="M65" i="1"/>
  <c r="M66" i="1"/>
  <c r="O66" i="1" s="1"/>
  <c r="M67" i="1"/>
  <c r="M64" i="1"/>
  <c r="M60" i="1"/>
  <c r="M61" i="1"/>
  <c r="M59" i="1"/>
  <c r="O59" i="1" s="1"/>
  <c r="M57" i="1"/>
  <c r="O57" i="1" s="1"/>
  <c r="L68" i="1"/>
  <c r="L62" i="1"/>
  <c r="M49" i="1"/>
  <c r="O49" i="1" s="1"/>
  <c r="M50" i="1"/>
  <c r="O50" i="1" s="1"/>
  <c r="M51" i="1"/>
  <c r="O51" i="1" s="1"/>
  <c r="M52" i="1"/>
  <c r="O52" i="1" s="1"/>
  <c r="M53" i="1"/>
  <c r="O53" i="1" s="1"/>
  <c r="M54" i="1"/>
  <c r="O54" i="1" s="1"/>
  <c r="M56" i="1"/>
  <c r="O56" i="1" s="1"/>
  <c r="M47" i="1"/>
  <c r="O47" i="1" s="1"/>
  <c r="M29" i="1"/>
  <c r="O29" i="1" s="1"/>
  <c r="M31" i="1"/>
  <c r="O31" i="1" s="1"/>
  <c r="M32" i="1"/>
  <c r="O32" i="1" s="1"/>
  <c r="M33" i="1"/>
  <c r="O33" i="1" s="1"/>
  <c r="M34" i="1"/>
  <c r="O34" i="1" s="1"/>
  <c r="M35" i="1"/>
  <c r="M36" i="1"/>
  <c r="O36" i="1" s="1"/>
  <c r="M37" i="1"/>
  <c r="O37" i="1" s="1"/>
  <c r="M38" i="1"/>
  <c r="O38" i="1" s="1"/>
  <c r="M30" i="1"/>
  <c r="O30" i="1" s="1"/>
  <c r="L39" i="1"/>
  <c r="L27" i="1"/>
  <c r="L21" i="1"/>
  <c r="L22" i="1" s="1"/>
  <c r="M20" i="1"/>
  <c r="O20" i="1" s="1"/>
  <c r="M19" i="1"/>
  <c r="O19" i="1" s="1"/>
  <c r="M11" i="1"/>
  <c r="O11" i="1" s="1"/>
  <c r="M13" i="1"/>
  <c r="O13" i="1" s="1"/>
  <c r="M14" i="1"/>
  <c r="M15" i="1"/>
  <c r="O15" i="1" s="1"/>
  <c r="M16" i="1"/>
  <c r="O16" i="1" s="1"/>
  <c r="K106" i="1"/>
  <c r="K151" i="1"/>
  <c r="L162" i="1" l="1"/>
  <c r="L40" i="1"/>
  <c r="L174" i="1"/>
  <c r="L41" i="1"/>
  <c r="L87" i="1"/>
  <c r="L127" i="1" s="1"/>
  <c r="K27" i="1"/>
  <c r="L175" i="1" l="1"/>
  <c r="K172" i="1"/>
  <c r="M173" i="1"/>
  <c r="O173" i="1" s="1"/>
  <c r="K161" i="1"/>
  <c r="K156" i="1"/>
  <c r="K125" i="1"/>
  <c r="M126" i="1"/>
  <c r="O126" i="1" s="1"/>
  <c r="M121" i="1"/>
  <c r="K86" i="1"/>
  <c r="K82" i="1"/>
  <c r="K75" i="1"/>
  <c r="K68" i="1"/>
  <c r="K62" i="1"/>
  <c r="K39" i="1"/>
  <c r="K40" i="1" s="1"/>
  <c r="M26" i="1"/>
  <c r="K21" i="1"/>
  <c r="K17" i="1"/>
  <c r="K87" i="1" l="1"/>
  <c r="K162" i="1"/>
  <c r="K174" i="1"/>
  <c r="K127" i="1"/>
  <c r="K22" i="1"/>
  <c r="K41" i="1" s="1"/>
  <c r="J125" i="1"/>
  <c r="K175" i="1" l="1"/>
  <c r="J172" i="1"/>
  <c r="J161" i="1"/>
  <c r="J156" i="1"/>
  <c r="J151" i="1"/>
  <c r="J106" i="1"/>
  <c r="J86" i="1"/>
  <c r="J82" i="1"/>
  <c r="J75" i="1"/>
  <c r="J68" i="1"/>
  <c r="J62" i="1"/>
  <c r="J39" i="1"/>
  <c r="J17" i="1"/>
  <c r="J21" i="1"/>
  <c r="J27" i="1"/>
  <c r="J162" i="1" l="1"/>
  <c r="J40" i="1"/>
  <c r="J87" i="1"/>
  <c r="J127" i="1" s="1"/>
  <c r="J174" i="1"/>
  <c r="J22" i="1"/>
  <c r="I125" i="1"/>
  <c r="I151" i="1"/>
  <c r="I156" i="1"/>
  <c r="I172" i="1"/>
  <c r="I161" i="1"/>
  <c r="I62" i="1"/>
  <c r="I68" i="1"/>
  <c r="I75" i="1"/>
  <c r="I82" i="1"/>
  <c r="I86" i="1"/>
  <c r="I106" i="1"/>
  <c r="I17" i="1"/>
  <c r="I27" i="1"/>
  <c r="I21" i="1"/>
  <c r="I39" i="1"/>
  <c r="J41" i="1" l="1"/>
  <c r="I40" i="1"/>
  <c r="I162" i="1"/>
  <c r="I174" i="1" s="1"/>
  <c r="J175" i="1"/>
  <c r="I22" i="1"/>
  <c r="I87" i="1"/>
  <c r="I127" i="1" s="1"/>
  <c r="I41" i="1" l="1"/>
  <c r="I175" i="1"/>
  <c r="H172" i="1"/>
  <c r="H161" i="1"/>
  <c r="H156" i="1"/>
  <c r="H151" i="1"/>
  <c r="H125" i="1"/>
  <c r="H106" i="1"/>
  <c r="H86" i="1"/>
  <c r="H82" i="1"/>
  <c r="H75" i="1"/>
  <c r="H68" i="1"/>
  <c r="H62" i="1"/>
  <c r="H17" i="1"/>
  <c r="H21" i="1"/>
  <c r="H27" i="1"/>
  <c r="H39" i="1"/>
  <c r="H87" i="1" l="1"/>
  <c r="H127" i="1" s="1"/>
  <c r="H162" i="1"/>
  <c r="H174" i="1" s="1"/>
  <c r="H40" i="1"/>
  <c r="H22" i="1"/>
  <c r="H41" i="1" l="1"/>
  <c r="H175" i="1"/>
  <c r="G172" i="1"/>
  <c r="G161" i="1"/>
  <c r="G156" i="1"/>
  <c r="G151" i="1"/>
  <c r="G125" i="1"/>
  <c r="G106" i="1"/>
  <c r="G86" i="1"/>
  <c r="G82" i="1"/>
  <c r="G75" i="1"/>
  <c r="G68" i="1"/>
  <c r="G62" i="1"/>
  <c r="G39" i="1"/>
  <c r="G27" i="1"/>
  <c r="G21" i="1"/>
  <c r="G17" i="1"/>
  <c r="G40" i="1" l="1"/>
  <c r="G162" i="1"/>
  <c r="G174" i="1" s="1"/>
  <c r="G87" i="1"/>
  <c r="G127" i="1" s="1"/>
  <c r="G175" i="1" s="1"/>
  <c r="G22" i="1"/>
  <c r="E169" i="1"/>
  <c r="M169" i="1" s="1"/>
  <c r="O169" i="1" s="1"/>
  <c r="E165" i="1"/>
  <c r="M165" i="1" s="1"/>
  <c r="O165" i="1" s="1"/>
  <c r="E113" i="1"/>
  <c r="M113" i="1" s="1"/>
  <c r="O113" i="1" s="1"/>
  <c r="E109" i="1"/>
  <c r="M109" i="1" s="1"/>
  <c r="O109" i="1" s="1"/>
  <c r="E90" i="1"/>
  <c r="M90" i="1" s="1"/>
  <c r="O90" i="1" s="1"/>
  <c r="E55" i="1"/>
  <c r="M55" i="1" s="1"/>
  <c r="O55" i="1" s="1"/>
  <c r="E48" i="1"/>
  <c r="M48" i="1" s="1"/>
  <c r="O48" i="1" s="1"/>
  <c r="M125" i="1" l="1"/>
  <c r="O125" i="1" s="1"/>
  <c r="G41" i="1"/>
  <c r="E125" i="1"/>
  <c r="E12" i="1"/>
  <c r="M12" i="1" s="1"/>
  <c r="O12" i="1" s="1"/>
  <c r="F106" i="1"/>
  <c r="E75" i="1"/>
  <c r="F75" i="1"/>
  <c r="F68" i="1"/>
  <c r="F151" i="1"/>
  <c r="E151" i="1"/>
  <c r="F125" i="1"/>
  <c r="F39" i="1"/>
  <c r="F17" i="1"/>
  <c r="M68" i="1" l="1"/>
  <c r="O68" i="1" s="1"/>
  <c r="M75" i="1"/>
  <c r="O75" i="1" s="1"/>
  <c r="M151" i="1"/>
  <c r="O151" i="1" s="1"/>
  <c r="M39" i="1"/>
  <c r="O39" i="1" s="1"/>
  <c r="E105" i="1" l="1"/>
  <c r="M105" i="1" s="1"/>
  <c r="O105" i="1" s="1"/>
  <c r="E141" i="1" l="1"/>
  <c r="M141" i="1" s="1"/>
  <c r="O141" i="1" s="1"/>
  <c r="E39" i="1" l="1"/>
  <c r="E130" i="1"/>
  <c r="M130" i="1" s="1"/>
  <c r="O130" i="1" s="1"/>
  <c r="E131" i="1" l="1"/>
  <c r="M131" i="1" s="1"/>
  <c r="O131" i="1" s="1"/>
  <c r="E140" i="1"/>
  <c r="M140" i="1" s="1"/>
  <c r="O140" i="1" s="1"/>
  <c r="E172" i="1"/>
  <c r="E25" i="1" s="1"/>
  <c r="M25" i="1" s="1"/>
  <c r="O25" i="1" s="1"/>
  <c r="M172" i="1"/>
  <c r="O172" i="1" s="1"/>
  <c r="E106" i="1"/>
  <c r="E10" i="1" s="1"/>
  <c r="M10" i="1" s="1"/>
  <c r="O10" i="1" s="1"/>
  <c r="M106" i="1" l="1"/>
  <c r="O106" i="1" s="1"/>
  <c r="F172" i="1" l="1"/>
  <c r="F21" i="1" l="1"/>
  <c r="M21" i="1"/>
  <c r="O21" i="1" s="1"/>
  <c r="E21" i="1"/>
  <c r="E86" i="1" l="1"/>
  <c r="E82" i="1"/>
  <c r="E68" i="1"/>
  <c r="E161" i="1"/>
  <c r="F161" i="1" l="1"/>
  <c r="M161" i="1"/>
  <c r="O161" i="1" s="1"/>
  <c r="F156" i="1"/>
  <c r="M156" i="1"/>
  <c r="O156" i="1" s="1"/>
  <c r="F86" i="1"/>
  <c r="M86" i="1"/>
  <c r="O86" i="1" s="1"/>
  <c r="F82" i="1"/>
  <c r="M82" i="1"/>
  <c r="O82" i="1" s="1"/>
  <c r="E62" i="1"/>
  <c r="F62" i="1"/>
  <c r="M62" i="1"/>
  <c r="O62" i="1" s="1"/>
  <c r="E27" i="1"/>
  <c r="E40" i="1" s="1"/>
  <c r="M162" i="1" l="1"/>
  <c r="F162" i="1"/>
  <c r="F174" i="1" s="1"/>
  <c r="M87" i="1"/>
  <c r="F87" i="1"/>
  <c r="F127" i="1" s="1"/>
  <c r="E87" i="1"/>
  <c r="M127" i="1" l="1"/>
  <c r="O127" i="1" s="1"/>
  <c r="O87" i="1"/>
  <c r="M174" i="1"/>
  <c r="O174" i="1" s="1"/>
  <c r="O162" i="1"/>
  <c r="E127" i="1"/>
  <c r="E9" i="1"/>
  <c r="M9" i="1" s="1"/>
  <c r="O9" i="1" s="1"/>
  <c r="F27" i="1"/>
  <c r="F40" i="1" s="1"/>
  <c r="M27" i="1"/>
  <c r="M40" i="1" l="1"/>
  <c r="O40" i="1" s="1"/>
  <c r="O27" i="1"/>
  <c r="M175" i="1"/>
  <c r="O175" i="1" s="1"/>
  <c r="M17" i="1"/>
  <c r="O17" i="1" s="1"/>
  <c r="E17" i="1"/>
  <c r="E22" i="1" s="1"/>
  <c r="E41" i="1" s="1"/>
  <c r="E156" i="1"/>
  <c r="M22" i="1" l="1"/>
  <c r="F22" i="1"/>
  <c r="F41" i="1" s="1"/>
  <c r="M41" i="1" l="1"/>
  <c r="O41" i="1" s="1"/>
  <c r="O22" i="1"/>
  <c r="F175" i="1"/>
  <c r="E162" i="1" l="1"/>
  <c r="E174" i="1" s="1"/>
  <c r="E17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Pro veduci</author>
    <author>PrO Lendak</author>
    <author>DSL</author>
  </authors>
  <commentList>
    <comment ref="F9" authorId="0" shapeId="0" xr:uid="{25BFD81E-B45E-420D-96C5-330C15193D07}">
      <text>
        <r>
          <rPr>
            <b/>
            <sz val="9"/>
            <color indexed="81"/>
            <rFont val="Segoe UI"/>
            <family val="2"/>
            <charset val="238"/>
          </rPr>
          <t>Pro veduci:</t>
        </r>
        <r>
          <rPr>
            <sz val="9"/>
            <color indexed="81"/>
            <rFont val="Segoe UI"/>
            <family val="2"/>
            <charset val="238"/>
          </rPr>
          <t xml:space="preserve">
4205,03€ = 1005,03€ - prenesenie daňovej povinnosti 4Q 2019 zaplatená v januári (materiál na chodník)
                    3200,00€ - odchodné 2 zamestnanci (prenos z roku 2019)</t>
        </r>
      </text>
    </comment>
    <comment ref="G9" authorId="0" shapeId="0" xr:uid="{29A2C66D-F6AC-41BD-B59C-066F967983AE}">
      <text>
        <r>
          <rPr>
            <b/>
            <sz val="9"/>
            <color indexed="81"/>
            <rFont val="Segoe UI"/>
            <family val="2"/>
            <charset val="238"/>
          </rPr>
          <t>Pro veduci:</t>
        </r>
        <r>
          <rPr>
            <sz val="9"/>
            <color indexed="81"/>
            <rFont val="Segoe UI"/>
            <family val="2"/>
            <charset val="238"/>
          </rPr>
          <t xml:space="preserve">
šetrenie z dôvodu koronavírusu - viď výdavkovú časť</t>
        </r>
      </text>
    </comment>
    <comment ref="H9" authorId="0" shapeId="0" xr:uid="{039A68FC-1E98-4785-B619-20B0C19E7ADA}">
      <text>
        <r>
          <rPr>
            <b/>
            <sz val="9"/>
            <color indexed="81"/>
            <rFont val="Segoe UI"/>
            <family val="2"/>
            <charset val="238"/>
          </rPr>
          <t>Pro veduci:</t>
        </r>
        <r>
          <rPr>
            <sz val="9"/>
            <color indexed="81"/>
            <rFont val="Segoe UI"/>
            <family val="2"/>
            <charset val="238"/>
          </rPr>
          <t xml:space="preserve">
zvýšenie transferu z dôvodu výmeny drôtového vedenia na rozhlas a pridanie drôtu na kamerový systém</t>
        </r>
      </text>
    </comment>
    <comment ref="F10" authorId="0" shapeId="0" xr:uid="{1FD78C81-4208-4361-9A51-38A9F7D07DDE}">
      <text>
        <r>
          <rPr>
            <b/>
            <sz val="9"/>
            <color indexed="81"/>
            <rFont val="Segoe UI"/>
            <family val="2"/>
            <charset val="238"/>
          </rPr>
          <t>Pro veduci:</t>
        </r>
        <r>
          <rPr>
            <sz val="9"/>
            <color indexed="81"/>
            <rFont val="Segoe UI"/>
            <family val="2"/>
            <charset val="238"/>
          </rPr>
          <t xml:space="preserve">
nákup VOK na zberný dvor 7m3 - 3ks - otvorené;
                                                       - 2 ks - zatvorené</t>
        </r>
      </text>
    </comment>
    <comment ref="H10" authorId="0" shapeId="0" xr:uid="{3D3526A2-6CBC-412D-84C3-A49C03DCEA4E}">
      <text>
        <r>
          <rPr>
            <b/>
            <sz val="9"/>
            <color indexed="81"/>
            <rFont val="Segoe UI"/>
            <family val="2"/>
            <charset val="238"/>
          </rPr>
          <t>Pro veduci:</t>
        </r>
        <r>
          <rPr>
            <sz val="9"/>
            <color indexed="81"/>
            <rFont val="Segoe UI"/>
            <family val="2"/>
            <charset val="238"/>
          </rPr>
          <t xml:space="preserve">
zvýšenie príspevku z dôvodu nákupu materiálu na dočasnú stabilizáciu steny prístrešku na kontajnery na zbernom dvore</t>
        </r>
      </text>
    </comment>
    <comment ref="G11" authorId="0" shapeId="0" xr:uid="{7AC6FEFA-DC10-44C5-8DCD-BDC5F71962CD}">
      <text>
        <r>
          <rPr>
            <b/>
            <sz val="9"/>
            <color indexed="81"/>
            <rFont val="Segoe UI"/>
            <family val="2"/>
            <charset val="238"/>
          </rPr>
          <t>Pro veduci:</t>
        </r>
        <r>
          <rPr>
            <sz val="9"/>
            <color indexed="81"/>
            <rFont val="Segoe UI"/>
            <family val="2"/>
            <charset val="238"/>
          </rPr>
          <t xml:space="preserve">
šetrenie z dôvodu koronavírusu</t>
        </r>
      </text>
    </comment>
    <comment ref="G13" authorId="0" shapeId="0" xr:uid="{DFD5526C-6898-491F-A4B1-6CFECF3FFB67}">
      <text>
        <r>
          <rPr>
            <b/>
            <sz val="9"/>
            <color indexed="81"/>
            <rFont val="Segoe UI"/>
            <family val="2"/>
            <charset val="238"/>
          </rPr>
          <t>Pro veduci:</t>
        </r>
        <r>
          <rPr>
            <sz val="9"/>
            <color indexed="81"/>
            <rFont val="Segoe UI"/>
            <family val="2"/>
            <charset val="238"/>
          </rPr>
          <t xml:space="preserve">
usporené financie po verejnom obstarávaní</t>
        </r>
      </text>
    </comment>
    <comment ref="I13" authorId="0" shapeId="0" xr:uid="{FF3BBB46-AE33-4D71-A31E-87E64EB8BE50}">
      <text>
        <r>
          <rPr>
            <b/>
            <sz val="9"/>
            <color indexed="81"/>
            <rFont val="Segoe UI"/>
            <family val="2"/>
            <charset val="238"/>
          </rPr>
          <t>Pro veduci:</t>
        </r>
        <r>
          <rPr>
            <sz val="9"/>
            <color indexed="81"/>
            <rFont val="Segoe UI"/>
            <family val="2"/>
            <charset val="238"/>
          </rPr>
          <t xml:space="preserve">
po investično-finačnej komisii</t>
        </r>
      </text>
    </comment>
    <comment ref="F16" authorId="0" shapeId="0" xr:uid="{4FEAD571-D0FD-4A28-AEED-A43FADE4BFB8}">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t>
        </r>
      </text>
    </comment>
    <comment ref="I19" authorId="0" shapeId="0" xr:uid="{5592B47D-E417-440D-8BB7-6FB6D627B95A}">
      <text>
        <r>
          <rPr>
            <b/>
            <sz val="9"/>
            <color indexed="81"/>
            <rFont val="Segoe UI"/>
            <family val="2"/>
            <charset val="238"/>
          </rPr>
          <t>Pro veduci:</t>
        </r>
        <r>
          <rPr>
            <sz val="9"/>
            <color indexed="81"/>
            <rFont val="Segoe UI"/>
            <family val="2"/>
            <charset val="238"/>
          </rPr>
          <t xml:space="preserve">
príjem za platby stravných lístkov zamestnanca v hotovosti</t>
        </r>
      </text>
    </comment>
    <comment ref="E20" authorId="0" shapeId="0" xr:uid="{98843C92-CDAA-4CA8-B49C-92004DEE7667}">
      <text>
        <r>
          <rPr>
            <b/>
            <sz val="9"/>
            <color indexed="81"/>
            <rFont val="Segoe UI"/>
            <family val="2"/>
            <charset val="238"/>
          </rPr>
          <t>Pro veduci:</t>
        </r>
        <r>
          <rPr>
            <sz val="9"/>
            <color indexed="81"/>
            <rFont val="Segoe UI"/>
            <family val="2"/>
            <charset val="238"/>
          </rPr>
          <t xml:space="preserve">
bude upravená na základe zmluvy s OZV</t>
        </r>
      </text>
    </comment>
    <comment ref="G20" authorId="0" shapeId="0" xr:uid="{5E586C70-483E-4E55-8B42-879FC6FFBC2F}">
      <text>
        <r>
          <rPr>
            <b/>
            <sz val="9"/>
            <color indexed="81"/>
            <rFont val="Segoe UI"/>
            <family val="2"/>
            <charset val="238"/>
          </rPr>
          <t>Pro veduci:</t>
        </r>
        <r>
          <rPr>
            <sz val="9"/>
            <color indexed="81"/>
            <rFont val="Segoe UI"/>
            <family val="2"/>
            <charset val="238"/>
          </rPr>
          <t xml:space="preserve">
navýšené na základe  zmluvy s NATURPACK, a.s.</t>
        </r>
      </text>
    </comment>
    <comment ref="K20" authorId="1" shapeId="0" xr:uid="{DCF679F3-2C43-4DBB-817A-4879362A0EBA}">
      <text>
        <r>
          <rPr>
            <b/>
            <sz val="9"/>
            <color indexed="81"/>
            <rFont val="Segoe UI"/>
            <family val="2"/>
            <charset val="238"/>
          </rPr>
          <t>PrO Lendak:</t>
        </r>
        <r>
          <rPr>
            <sz val="9"/>
            <color indexed="81"/>
            <rFont val="Segoe UI"/>
            <family val="2"/>
            <charset val="238"/>
          </rPr>
          <t xml:space="preserve">
Vyšší príjem z dôvodu vývozu kovov</t>
        </r>
      </text>
    </comment>
    <comment ref="E25" authorId="0" shapeId="0" xr:uid="{EE181B3F-1859-494E-B004-896EA0B7ECA4}">
      <text>
        <r>
          <rPr>
            <b/>
            <sz val="9"/>
            <color indexed="81"/>
            <rFont val="Segoe UI"/>
            <family val="2"/>
            <charset val="238"/>
          </rPr>
          <t>Pro veduci:</t>
        </r>
        <r>
          <rPr>
            <sz val="9"/>
            <color indexed="81"/>
            <rFont val="Segoe UI"/>
            <family val="2"/>
            <charset val="238"/>
          </rPr>
          <t xml:space="preserve">
výstavba SKV - 144 206,45€;
prístrešok k budove PrO - 7000€</t>
        </r>
      </text>
    </comment>
    <comment ref="F25" authorId="0" shapeId="0" xr:uid="{8F8D8285-4D25-4DAA-B0B6-88976E614337}">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25" authorId="0" shapeId="0" xr:uid="{C5B1D46E-4DDB-4D95-AE60-747B0BE5CF94}">
      <text>
        <r>
          <rPr>
            <b/>
            <sz val="9"/>
            <color indexed="81"/>
            <rFont val="Segoe UI"/>
            <family val="2"/>
            <charset val="238"/>
          </rPr>
          <t>Pro veduci:</t>
        </r>
        <r>
          <rPr>
            <sz val="9"/>
            <color indexed="81"/>
            <rFont val="Segoe UI"/>
            <family val="2"/>
            <charset val="238"/>
          </rPr>
          <t xml:space="preserve">
usporené financie po verejnom obstarávaní</t>
        </r>
      </text>
    </comment>
    <comment ref="F29" authorId="0" shapeId="0" xr:uid="{85C2ECCC-F3C8-41E9-9E98-3634F0DD2B69}">
      <text>
        <r>
          <rPr>
            <b/>
            <sz val="9"/>
            <color indexed="81"/>
            <rFont val="Segoe UI"/>
            <family val="2"/>
            <charset val="238"/>
          </rPr>
          <t>Pro veduci:</t>
        </r>
        <r>
          <rPr>
            <sz val="9"/>
            <color indexed="81"/>
            <rFont val="Segoe UI"/>
            <family val="2"/>
            <charset val="238"/>
          </rPr>
          <t xml:space="preserve">
nev. prostriedky z PČ - 209,56€ - budova PrO
                                    - 1 810,67€ - splaškový kanál výstavba
                                    - 8 974,11€ - vyšší príjem ako predpoklad rozpočtu (vodné a stočné) a úspora na výdavkovej strane v PČ</t>
        </r>
      </text>
    </comment>
    <comment ref="E47" authorId="0" shapeId="0" xr:uid="{44BC4435-EC60-4802-9219-31B64890BB51}">
      <text>
        <r>
          <rPr>
            <b/>
            <sz val="9"/>
            <color indexed="81"/>
            <rFont val="Segoe UI"/>
            <family val="2"/>
            <charset val="238"/>
          </rPr>
          <t>Pro veduci:</t>
        </r>
        <r>
          <rPr>
            <sz val="9"/>
            <color indexed="81"/>
            <rFont val="Segoe UI"/>
            <family val="2"/>
            <charset val="238"/>
          </rPr>
          <t xml:space="preserve">
4 zamestnanci</t>
        </r>
      </text>
    </comment>
    <comment ref="F49" authorId="0" shapeId="0" xr:uid="{74B88917-C5D0-4994-80AC-682B00C4EF01}">
      <text>
        <r>
          <rPr>
            <b/>
            <sz val="9"/>
            <color indexed="81"/>
            <rFont val="Segoe UI"/>
            <family val="2"/>
            <charset val="238"/>
          </rPr>
          <t>Pro veduci:</t>
        </r>
        <r>
          <rPr>
            <sz val="9"/>
            <color indexed="81"/>
            <rFont val="Segoe UI"/>
            <family val="2"/>
            <charset val="238"/>
          </rPr>
          <t xml:space="preserve">
odchodné 2 zamesnanci</t>
        </r>
      </text>
    </comment>
    <comment ref="G50" authorId="0" shapeId="0" xr:uid="{5E75EF44-E254-4BD1-9FD6-11FC16C338D2}">
      <text>
        <r>
          <rPr>
            <b/>
            <sz val="9"/>
            <color indexed="81"/>
            <rFont val="Segoe UI"/>
            <family val="2"/>
            <charset val="238"/>
          </rPr>
          <t>Pro veduci:</t>
        </r>
        <r>
          <rPr>
            <sz val="9"/>
            <color indexed="81"/>
            <rFont val="Segoe UI"/>
            <family val="2"/>
            <charset val="238"/>
          </rPr>
          <t xml:space="preserve">
zvýšené náklady na čistiace a antibakteriálne prostriedky</t>
        </r>
      </text>
    </comment>
    <comment ref="K50" authorId="1" shapeId="0" xr:uid="{D4523E9A-6EA4-4F62-B071-BF2AE39363E5}">
      <text>
        <r>
          <rPr>
            <b/>
            <sz val="9"/>
            <color indexed="81"/>
            <rFont val="Segoe UI"/>
            <family val="2"/>
            <charset val="238"/>
          </rPr>
          <t>PrO Lendak:</t>
        </r>
        <r>
          <rPr>
            <sz val="9"/>
            <color indexed="81"/>
            <rFont val="Segoe UI"/>
            <family val="2"/>
            <charset val="238"/>
          </rPr>
          <t xml:space="preserve">
náklady na dezinfekciu</t>
        </r>
      </text>
    </comment>
    <comment ref="E53" authorId="0" shapeId="0" xr:uid="{00000000-0006-0000-0000-000002000000}">
      <text>
        <r>
          <rPr>
            <b/>
            <sz val="9"/>
            <color indexed="81"/>
            <rFont val="Segoe UI"/>
            <family val="2"/>
            <charset val="238"/>
          </rPr>
          <t>Pro veduci:</t>
        </r>
        <r>
          <rPr>
            <sz val="9"/>
            <color indexed="81"/>
            <rFont val="Segoe UI"/>
            <family val="2"/>
            <charset val="238"/>
          </rPr>
          <t xml:space="preserve">
2100 - benzín
900 - oprava, servis, špeciálne kvapaliny, STK, poistenie</t>
        </r>
      </text>
    </comment>
    <comment ref="K53" authorId="1" shapeId="0" xr:uid="{C312A103-4E2A-4536-ABB5-68AE86B32C9C}">
      <text>
        <r>
          <rPr>
            <b/>
            <sz val="9"/>
            <color indexed="81"/>
            <rFont val="Segoe UI"/>
            <family val="2"/>
            <charset val="238"/>
          </rPr>
          <t>PrO Lendak:</t>
        </r>
        <r>
          <rPr>
            <sz val="9"/>
            <color indexed="81"/>
            <rFont val="Segoe UI"/>
            <family val="2"/>
            <charset val="238"/>
          </rPr>
          <t xml:space="preserve">
oprava bŕzd
výmena pneumatík
(letné aj zimné)</t>
        </r>
      </text>
    </comment>
    <comment ref="E56" authorId="0" shapeId="0" xr:uid="{3D696ADD-5776-4A60-9E32-8B7FFC9112F2}">
      <text>
        <r>
          <rPr>
            <b/>
            <sz val="9"/>
            <color indexed="81"/>
            <rFont val="Segoe UI"/>
            <family val="2"/>
            <charset val="238"/>
          </rPr>
          <t>Pro veduci:</t>
        </r>
        <r>
          <rPr>
            <sz val="9"/>
            <color indexed="81"/>
            <rFont val="Segoe UI"/>
            <family val="2"/>
            <charset val="238"/>
          </rPr>
          <t xml:space="preserve">
budova PrO </t>
        </r>
      </text>
    </comment>
    <comment ref="E57" authorId="0" shapeId="0" xr:uid="{00000000-0006-0000-0000-000003000000}">
      <text>
        <r>
          <rPr>
            <b/>
            <sz val="9"/>
            <color indexed="81"/>
            <rFont val="Segoe UI"/>
            <family val="2"/>
            <charset val="238"/>
          </rPr>
          <t>Pro veduci:</t>
        </r>
        <r>
          <rPr>
            <sz val="9"/>
            <color indexed="81"/>
            <rFont val="Segoe UI"/>
            <family val="2"/>
            <charset val="238"/>
          </rPr>
          <t xml:space="preserve">
údržba IVES, poštovné, poplatky banke, telefón, poplatok RTVS; iné, školenia</t>
        </r>
      </text>
    </comment>
    <comment ref="G57" authorId="0" shapeId="0" xr:uid="{403E48CA-3665-456C-8B19-3C3749CE0DAD}">
      <text>
        <r>
          <rPr>
            <b/>
            <sz val="9"/>
            <color indexed="81"/>
            <rFont val="Segoe UI"/>
            <family val="2"/>
            <charset val="238"/>
          </rPr>
          <t>Pro veduci:</t>
        </r>
        <r>
          <rPr>
            <sz val="9"/>
            <color indexed="81"/>
            <rFont val="Segoe UI"/>
            <family val="2"/>
            <charset val="238"/>
          </rPr>
          <t xml:space="preserve">
šetrenie z dôvoodu koronavírusu</t>
        </r>
      </text>
    </comment>
    <comment ref="E66" authorId="0" shapeId="0" xr:uid="{A5940120-5DD4-4A39-B1A8-671178756920}">
      <text>
        <r>
          <rPr>
            <b/>
            <sz val="9"/>
            <color indexed="81"/>
            <rFont val="Segoe UI"/>
            <family val="2"/>
            <charset val="238"/>
          </rPr>
          <t>Pro veduci:</t>
        </r>
        <r>
          <rPr>
            <sz val="9"/>
            <color indexed="81"/>
            <rFont val="Segoe UI"/>
            <family val="2"/>
            <charset val="238"/>
          </rPr>
          <t xml:space="preserve">
protipovodňové šachty - 3 ks</t>
        </r>
      </text>
    </comment>
    <comment ref="G66" authorId="0" shapeId="0" xr:uid="{C7B998C2-25DE-4F9A-84B2-F53B4474FEC9}">
      <text>
        <r>
          <rPr>
            <b/>
            <sz val="9"/>
            <color indexed="81"/>
            <rFont val="Segoe UI"/>
            <family val="2"/>
            <charset val="238"/>
          </rPr>
          <t>Pro veduci:</t>
        </r>
        <r>
          <rPr>
            <sz val="9"/>
            <color indexed="81"/>
            <rFont val="Segoe UI"/>
            <family val="2"/>
            <charset val="238"/>
          </rPr>
          <t xml:space="preserve">
šetrenie z dôvodu koronavírusu</t>
        </r>
      </text>
    </comment>
    <comment ref="E70" authorId="0" shapeId="0" xr:uid="{D3DB8243-6A5F-4E2C-AA2A-63F6BC99707C}">
      <text>
        <r>
          <rPr>
            <b/>
            <sz val="9"/>
            <color indexed="81"/>
            <rFont val="Segoe UI"/>
            <family val="2"/>
            <charset val="238"/>
          </rPr>
          <t>Pro veduci:</t>
        </r>
        <r>
          <rPr>
            <sz val="9"/>
            <color indexed="81"/>
            <rFont val="Segoe UI"/>
            <family val="2"/>
            <charset val="238"/>
          </rPr>
          <t xml:space="preserve">
7 500€ -kamenivo a chem. posyp; 
9 000€ - 3 lapače oprava- Poľná, Potočná, Jána Pavla II;
3 000€ - oprava výtlkov po zime
8 500€ - nafta;</t>
        </r>
      </text>
    </comment>
    <comment ref="G70" authorId="0" shapeId="0" xr:uid="{B5A8AE9B-8354-4BA4-B9F6-E1A578BD3971}">
      <text>
        <r>
          <rPr>
            <b/>
            <sz val="9"/>
            <color indexed="81"/>
            <rFont val="Segoe UI"/>
            <family val="2"/>
            <charset val="238"/>
          </rPr>
          <t>Pro veduci:</t>
        </r>
        <r>
          <rPr>
            <sz val="9"/>
            <color indexed="81"/>
            <rFont val="Segoe UI"/>
            <family val="2"/>
            <charset val="238"/>
          </rPr>
          <t xml:space="preserve">
-11000€ = -9000€ - šetrenie z dôvodu koronavírusu - bez realizácie výmeny BGZ žľabov;
               =- 2000€ - úspora na zimnej údržbe,</t>
        </r>
      </text>
    </comment>
    <comment ref="K70" authorId="1" shapeId="0" xr:uid="{77E5A45D-EB4B-4D1A-A1C7-E875132AACC1}">
      <text>
        <r>
          <rPr>
            <b/>
            <sz val="9"/>
            <color indexed="81"/>
            <rFont val="Segoe UI"/>
            <family val="2"/>
            <charset val="238"/>
          </rPr>
          <t>PrO Lendak:</t>
        </r>
        <r>
          <rPr>
            <sz val="9"/>
            <color indexed="81"/>
            <rFont val="Segoe UI"/>
            <family val="2"/>
            <charset val="238"/>
          </rPr>
          <t xml:space="preserve">
nákup asfaltovej zmesy na opravu výtlkov</t>
        </r>
      </text>
    </comment>
    <comment ref="F71" authorId="0" shapeId="0" xr:uid="{45D77DED-FB00-492D-A5DD-D46FB57D75AC}">
      <text>
        <r>
          <rPr>
            <b/>
            <sz val="9"/>
            <color indexed="81"/>
            <rFont val="Segoe UI"/>
            <family val="2"/>
            <charset val="238"/>
          </rPr>
          <t>Pro veduci:</t>
        </r>
        <r>
          <rPr>
            <sz val="9"/>
            <color indexed="81"/>
            <rFont val="Segoe UI"/>
            <family val="2"/>
            <charset val="238"/>
          </rPr>
          <t xml:space="preserve">
prenesenie daňovej povinnosti 4.Q 2019 - zaplatené v januári</t>
        </r>
      </text>
    </comment>
    <comment ref="G71" authorId="0" shapeId="0" xr:uid="{D50C64C1-3650-4FEE-AEDF-30EBC72CF643}">
      <text>
        <r>
          <rPr>
            <b/>
            <sz val="9"/>
            <color indexed="81"/>
            <rFont val="Segoe UI"/>
            <family val="2"/>
            <charset val="238"/>
          </rPr>
          <t xml:space="preserve">Pro veduci:
</t>
        </r>
        <r>
          <rPr>
            <sz val="9"/>
            <color indexed="81"/>
            <rFont val="Segoe UI"/>
            <family val="2"/>
            <charset val="238"/>
          </rPr>
          <t>potrebná suma na dokončenie stavby chodníka</t>
        </r>
      </text>
    </comment>
    <comment ref="E72" authorId="1" shapeId="0" xr:uid="{22360DFD-3DB0-45CF-8D63-707B9171036C}">
      <text>
        <r>
          <rPr>
            <b/>
            <sz val="9"/>
            <color indexed="81"/>
            <rFont val="Segoe UI"/>
            <family val="2"/>
            <charset val="238"/>
          </rPr>
          <t xml:space="preserve">PrO Lendak:
</t>
        </r>
        <r>
          <rPr>
            <sz val="9"/>
            <color indexed="81"/>
            <rFont val="Segoe UI"/>
            <family val="2"/>
            <charset val="238"/>
          </rPr>
          <t>montáž DZ popri hlavnej ulicy, Kostolná, Školská,
Mlynská,
- prechody pre chodcov
- dopravné zrkadlá
...</t>
        </r>
      </text>
    </comment>
    <comment ref="G72" authorId="0" shapeId="0" xr:uid="{30A347F9-92B3-4F70-9B2D-7FDAD8131659}">
      <text>
        <r>
          <rPr>
            <b/>
            <sz val="9"/>
            <color indexed="81"/>
            <rFont val="Segoe UI"/>
            <family val="2"/>
            <charset val="238"/>
          </rPr>
          <t>Pro veduci:</t>
        </r>
        <r>
          <rPr>
            <sz val="9"/>
            <color indexed="81"/>
            <rFont val="Segoe UI"/>
            <family val="2"/>
            <charset val="238"/>
          </rPr>
          <t xml:space="preserve">
šetrenie z dôvodu koronavírusu 
</t>
        </r>
      </text>
    </comment>
    <comment ref="K72" authorId="1" shapeId="0" xr:uid="{B138ED4F-D232-41CE-AEE8-0F51FA9A5624}">
      <text>
        <r>
          <rPr>
            <b/>
            <sz val="9"/>
            <color indexed="81"/>
            <rFont val="Segoe UI"/>
            <family val="2"/>
            <charset val="238"/>
          </rPr>
          <t>PrO Lendak:</t>
        </r>
        <r>
          <rPr>
            <sz val="9"/>
            <color indexed="81"/>
            <rFont val="Segoe UI"/>
            <family val="2"/>
            <charset val="238"/>
          </rPr>
          <t xml:space="preserve">
rozb. Dopr. zrkadlá</t>
        </r>
      </text>
    </comment>
    <comment ref="E78" authorId="0" shapeId="0" xr:uid="{00000000-0006-0000-0000-000006000000}">
      <text>
        <r>
          <rPr>
            <b/>
            <sz val="9"/>
            <color indexed="81"/>
            <rFont val="Segoe UI"/>
            <family val="2"/>
            <charset val="238"/>
          </rPr>
          <t>Pro veduci:</t>
        </r>
        <r>
          <rPr>
            <sz val="9"/>
            <color indexed="81"/>
            <rFont val="Segoe UI"/>
            <family val="2"/>
            <charset val="238"/>
          </rPr>
          <t xml:space="preserve">
materiál 3000€ (30 svietidiel na komplet);
2100€ nájom plošiny (25€ na hod. *7 hod.*12x raz za mesiac s technikom)</t>
        </r>
      </text>
    </comment>
    <comment ref="E81" authorId="0" shapeId="0" xr:uid="{84734141-C713-4CC5-9492-2B443BE1A8A3}">
      <text>
        <r>
          <rPr>
            <b/>
            <sz val="9"/>
            <color indexed="81"/>
            <rFont val="Segoe UI"/>
            <family val="2"/>
            <charset val="238"/>
          </rPr>
          <t>Pro veduci:</t>
        </r>
        <r>
          <rPr>
            <sz val="9"/>
            <color indexed="81"/>
            <rFont val="Segoe UI"/>
            <family val="2"/>
            <charset val="238"/>
          </rPr>
          <t xml:space="preserve">
údržba detského ihriska vo Dvore; jarné orezávanie konárov; vianočná výzdoba</t>
        </r>
      </text>
    </comment>
    <comment ref="E85" authorId="0" shapeId="0" xr:uid="{FA796352-343B-4F5B-B21D-B9BED7631F93}">
      <text>
        <r>
          <rPr>
            <b/>
            <sz val="9"/>
            <color indexed="81"/>
            <rFont val="Segoe UI"/>
            <family val="2"/>
            <charset val="238"/>
          </rPr>
          <t>Pro veduci:</t>
        </r>
        <r>
          <rPr>
            <sz val="9"/>
            <color indexed="81"/>
            <rFont val="Segoe UI"/>
            <family val="2"/>
            <charset val="238"/>
          </rPr>
          <t xml:space="preserve">
JCB - nové pneumatiky = 3200€;
JCB - 2x servis = 3000€;
MAN - snehové reťaze= 600€;
Poistenie na vozidlá = 1300€;
Ostatné opravy a servis, STK, EK, atď = 2 400€</t>
        </r>
      </text>
    </comment>
    <comment ref="E89" authorId="0" shapeId="0" xr:uid="{BB497A9E-D844-4201-8832-6DB4EDF7960F}">
      <text>
        <r>
          <rPr>
            <b/>
            <sz val="9"/>
            <color indexed="81"/>
            <rFont val="Segoe UI"/>
            <family val="2"/>
            <charset val="238"/>
          </rPr>
          <t>Pro veduci:</t>
        </r>
        <r>
          <rPr>
            <sz val="9"/>
            <color indexed="81"/>
            <rFont val="Segoe UI"/>
            <family val="2"/>
            <charset val="238"/>
          </rPr>
          <t xml:space="preserve">
3,5 zamestnanca</t>
        </r>
      </text>
    </comment>
    <comment ref="E95" authorId="0" shapeId="0" xr:uid="{A61F76CA-E76D-484A-874B-AECE80A41A91}">
      <text>
        <r>
          <rPr>
            <b/>
            <sz val="9"/>
            <color indexed="81"/>
            <rFont val="Segoe UI"/>
            <family val="2"/>
            <charset val="238"/>
          </rPr>
          <t>Pro veduci:</t>
        </r>
        <r>
          <rPr>
            <sz val="9"/>
            <color indexed="81"/>
            <rFont val="Segoe UI"/>
            <family val="2"/>
            <charset val="238"/>
          </rPr>
          <t xml:space="preserve">
"Veľký servis" = 2000€;
Poistenie=700€;
Servis, súčiastky PRESCO = 1 300€</t>
        </r>
      </text>
    </comment>
    <comment ref="F98" authorId="0" shapeId="0" xr:uid="{02ABD48E-69DC-46E4-9515-AA32A174278A}">
      <text>
        <r>
          <rPr>
            <b/>
            <sz val="9"/>
            <color indexed="81"/>
            <rFont val="Segoe UI"/>
            <family val="2"/>
            <charset val="238"/>
          </rPr>
          <t>Pro veduci:</t>
        </r>
        <r>
          <rPr>
            <sz val="9"/>
            <color indexed="81"/>
            <rFont val="Segoe UI"/>
            <family val="2"/>
            <charset val="238"/>
          </rPr>
          <t xml:space="preserve">
nákup VOK na zberný dvor 7m3 - 3ks - otvorené;
                                                       - 2 ks - zatvorené
</t>
        </r>
      </text>
    </comment>
    <comment ref="G98" authorId="0" shapeId="0" xr:uid="{595BF945-BB35-441E-B35F-F4B65AC3FC5A}">
      <text>
        <r>
          <rPr>
            <b/>
            <sz val="9"/>
            <color indexed="81"/>
            <rFont val="Segoe UI"/>
            <family val="2"/>
            <charset val="238"/>
          </rPr>
          <t>Pro veduci:</t>
        </r>
        <r>
          <rPr>
            <sz val="9"/>
            <color indexed="81"/>
            <rFont val="Segoe UI"/>
            <family val="2"/>
            <charset val="238"/>
          </rPr>
          <t xml:space="preserve">
59,84t vyvezených do 30.04.2020, vysoký predpoklad prekročenia očakávaných nákladov z dôvodu zvýšeného vyzužívania služby zvozu VOK</t>
        </r>
      </text>
    </comment>
    <comment ref="G99" authorId="0" shapeId="0" xr:uid="{223D0B83-DB05-4E6A-B1DC-8ED87A075813}">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0" authorId="0" shapeId="0" xr:uid="{A433FE34-5B1C-4C48-97A3-EEE138ED61F6}">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1" authorId="0" shapeId="0" xr:uid="{88B32F6F-3D5F-440A-B9D6-70E33A88CA3B}">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2" authorId="0" shapeId="0" xr:uid="{E8BDC2CC-8227-4712-8614-C5BB115C9627}">
      <text>
        <r>
          <rPr>
            <b/>
            <sz val="9"/>
            <color indexed="81"/>
            <rFont val="Segoe UI"/>
            <family val="2"/>
            <charset val="238"/>
          </rPr>
          <t>Pro veduci:</t>
        </r>
        <r>
          <rPr>
            <sz val="9"/>
            <color indexed="81"/>
            <rFont val="Segoe UI"/>
            <family val="2"/>
            <charset val="238"/>
          </rPr>
          <t xml:space="preserve">
zvýšené náklady spôsobené zvýšenou mierou triedenia</t>
        </r>
      </text>
    </comment>
    <comment ref="G104" authorId="0" shapeId="0" xr:uid="{79A5D366-4FA4-4B67-A3FE-E6A55E645564}">
      <text>
        <r>
          <rPr>
            <b/>
            <sz val="9"/>
            <color indexed="81"/>
            <rFont val="Segoe UI"/>
            <family val="2"/>
            <charset val="238"/>
          </rPr>
          <t>Pro veduci:</t>
        </r>
        <r>
          <rPr>
            <sz val="9"/>
            <color indexed="81"/>
            <rFont val="Segoe UI"/>
            <family val="2"/>
            <charset val="238"/>
          </rPr>
          <t xml:space="preserve">
šetrenie z dôvodu koronavírusu</t>
        </r>
      </text>
    </comment>
    <comment ref="E108" authorId="0" shapeId="0" xr:uid="{84D8DD84-A83E-480F-8DB9-A0F889AB7C10}">
      <text>
        <r>
          <rPr>
            <b/>
            <sz val="9"/>
            <color indexed="81"/>
            <rFont val="Segoe UI"/>
            <family val="2"/>
            <charset val="238"/>
          </rPr>
          <t>Pro veduci:</t>
        </r>
        <r>
          <rPr>
            <sz val="9"/>
            <color indexed="81"/>
            <rFont val="Segoe UI"/>
            <family val="2"/>
            <charset val="238"/>
          </rPr>
          <t xml:space="preserve">
3 zamestnanci</t>
        </r>
      </text>
    </comment>
    <comment ref="E118" authorId="0" shapeId="0" xr:uid="{4B7CC3D4-4A20-42DC-85A2-6C561157E916}">
      <text>
        <r>
          <rPr>
            <b/>
            <sz val="9"/>
            <color indexed="81"/>
            <rFont val="Segoe UI"/>
            <family val="2"/>
            <charset val="238"/>
          </rPr>
          <t>Pro veduci:</t>
        </r>
        <r>
          <rPr>
            <sz val="9"/>
            <color indexed="81"/>
            <rFont val="Segoe UI"/>
            <family val="2"/>
            <charset val="238"/>
          </rPr>
          <t xml:space="preserve">
51 100€ =22 500 € MK odvodnenie - plastové rúry s priemerom 600 mm SN8 a žb rúry DN 800 mm, cez cestu so železobet. rúrami; v celkovej dĺžke 95(Plastové 600) a 105 metrov(žb 800) (cez gaberka-birošíka) (Plastové 7600, žb. rúry 13100, kamenivo 800, nafta 1000)
                13000 € MK odvodnenie - pred Ocú, odvedenie vody zo strechy  Ocú smerom ku kaštieli až do rieky pomocou železobetónových žľabov (svetlosť 950x450)žb panel na prekrytie cez cestu) (žb žľaby 8500, žb panel 3000, pvc rúry 500, phm 500, kamenivo 500,)
                12 000 € oprava odvodnenia na moste na Potočnej pomocou betónových rúr s priemerom 100 mm až k mostu a uloženie betónových žľaboviek okolo plota p. Antona Halčina (50 m rúra betónová 4300+žľabové tvárnice 500, kamenivo 3000, phm 1000, betón+armatúra 3200 
                 3600 €  odvodnenie oproti Sintre popod chodník 60 m pvc rúry sn 8 ( pvc rúra kanalizačná 1800, kamenivo 1500, phm 300 </t>
        </r>
      </text>
    </comment>
    <comment ref="E119" authorId="2" shapeId="0" xr:uid="{00000000-0006-0000-0000-00000B000000}">
      <text>
        <r>
          <rPr>
            <b/>
            <sz val="9"/>
            <color indexed="81"/>
            <rFont val="Segoe UI"/>
            <family val="2"/>
            <charset val="238"/>
          </rPr>
          <t xml:space="preserve">DSL:
</t>
        </r>
        <r>
          <rPr>
            <sz val="9"/>
            <color indexed="81"/>
            <rFont val="Segoe UI"/>
            <family val="2"/>
            <charset val="238"/>
          </rPr>
          <t xml:space="preserve">Tažba riečneho štrku v objeme 1 000 m3 = 9200€;
Zemné práce - ul. Jarná, Lokalita Predná Hora po uložení splaškovej kanalizácie = 20 000€
Zemné práce - bagrovanie cesty od Sintry po richtársku cestu =  2 000€;
Ďalšie ZP 4000€ - úprava poľnej cesty od kríža na Mlynskej ulici po ČOV pomocou štrkodrviny a iné;                        </t>
        </r>
      </text>
    </comment>
    <comment ref="K119" authorId="1" shapeId="0" xr:uid="{EE8CE813-AF45-45EE-8DA9-38BC805BC6E1}">
      <text>
        <r>
          <rPr>
            <b/>
            <sz val="9"/>
            <color indexed="81"/>
            <rFont val="Segoe UI"/>
            <family val="2"/>
            <charset val="238"/>
          </rPr>
          <t>PrO Lendak:</t>
        </r>
        <r>
          <rPr>
            <sz val="9"/>
            <color indexed="81"/>
            <rFont val="Segoe UI"/>
            <family val="2"/>
            <charset val="238"/>
          </rPr>
          <t xml:space="preserve">
úspora
</t>
        </r>
      </text>
    </comment>
    <comment ref="E123" authorId="1" shapeId="0" xr:uid="{0DDC2FD5-5A93-45BE-9D65-35F19CF20BCF}">
      <text>
        <r>
          <rPr>
            <b/>
            <sz val="9"/>
            <color indexed="81"/>
            <rFont val="Segoe UI"/>
            <family val="2"/>
            <charset val="238"/>
          </rPr>
          <t>PrO Lendak:</t>
        </r>
        <r>
          <rPr>
            <sz val="9"/>
            <color indexed="81"/>
            <rFont val="Segoe UI"/>
            <family val="2"/>
            <charset val="238"/>
          </rPr>
          <t xml:space="preserve">
fasáda 95000
strecha 10000 dokončiť (zelovoc + hasiči)</t>
        </r>
      </text>
    </comment>
    <comment ref="G123" authorId="0" shapeId="0" xr:uid="{58AA685A-B249-40FD-BFFA-C52DE3777FC4}">
      <text>
        <r>
          <rPr>
            <b/>
            <sz val="9"/>
            <color indexed="81"/>
            <rFont val="Segoe UI"/>
            <family val="2"/>
            <charset val="238"/>
          </rPr>
          <t>Pro veduci:</t>
        </r>
        <r>
          <rPr>
            <sz val="9"/>
            <color indexed="81"/>
            <rFont val="Segoe UI"/>
            <family val="2"/>
            <charset val="238"/>
          </rPr>
          <t xml:space="preserve">
usporené financie po verejnom obstarávaní</t>
        </r>
      </text>
    </comment>
    <comment ref="F126" authorId="0" shapeId="0" xr:uid="{1CE823B3-DA82-4587-AA25-046543141917}">
      <text>
        <r>
          <rPr>
            <b/>
            <sz val="9"/>
            <color indexed="81"/>
            <rFont val="Segoe UI"/>
            <family val="2"/>
            <charset val="238"/>
          </rPr>
          <t>Pro veduci:</t>
        </r>
        <r>
          <rPr>
            <sz val="9"/>
            <color indexed="81"/>
            <rFont val="Segoe UI"/>
            <family val="2"/>
            <charset val="238"/>
          </rPr>
          <t xml:space="preserve">
Nev. prostriedky v HČ - 14 276,05€ - bežná činnosť
                                     - 10 203,10€ - TKO
                                     - 7 388,23€ - zemné práce/MK odvodnenie
                                     - 500,95€ - oprava strechy Ocú </t>
        </r>
      </text>
    </comment>
    <comment ref="E130" authorId="0" shapeId="0" xr:uid="{8176C12E-8565-4763-B486-2D92451494D5}">
      <text>
        <r>
          <rPr>
            <b/>
            <sz val="9"/>
            <color indexed="81"/>
            <rFont val="Segoe UI"/>
            <family val="2"/>
            <charset val="238"/>
          </rPr>
          <t>Pro veduci:</t>
        </r>
        <r>
          <rPr>
            <sz val="9"/>
            <color indexed="81"/>
            <rFont val="Segoe UI"/>
            <family val="2"/>
            <charset val="238"/>
          </rPr>
          <t xml:space="preserve">
3 zamestnanci</t>
        </r>
      </text>
    </comment>
    <comment ref="K136" authorId="1" shapeId="0" xr:uid="{1F1F77DD-0A08-4F8F-A108-57B9BB6CCED4}">
      <text>
        <r>
          <rPr>
            <b/>
            <sz val="9"/>
            <color indexed="81"/>
            <rFont val="Segoe UI"/>
            <family val="2"/>
            <charset val="238"/>
          </rPr>
          <t>PrO Lendak:</t>
        </r>
        <r>
          <rPr>
            <sz val="9"/>
            <color indexed="81"/>
            <rFont val="Segoe UI"/>
            <family val="2"/>
            <charset val="238"/>
          </rPr>
          <t xml:space="preserve">
vyššie výdavky z  dôvodu zmeny kvartálneho platenia dane na mesačné (v roku 2020 sa zaplatí 14 mesačná DPH)</t>
        </r>
      </text>
    </comment>
    <comment ref="E137" authorId="0" shapeId="0" xr:uid="{0B790797-A6CA-4011-8881-C5FACE006F92}">
      <text>
        <r>
          <rPr>
            <b/>
            <sz val="9"/>
            <color indexed="81"/>
            <rFont val="Segoe UI"/>
            <family val="2"/>
            <charset val="238"/>
          </rPr>
          <t>Pro veduci:</t>
        </r>
        <r>
          <rPr>
            <sz val="9"/>
            <color indexed="81"/>
            <rFont val="Segoe UI"/>
            <family val="2"/>
            <charset val="238"/>
          </rPr>
          <t xml:space="preserve">
budova PrO</t>
        </r>
      </text>
    </comment>
    <comment ref="K137" authorId="1" shapeId="0" xr:uid="{CC3FA971-CBA6-4B6D-BD31-1C45B7ABF8E5}">
      <text>
        <r>
          <rPr>
            <b/>
            <sz val="9"/>
            <color indexed="81"/>
            <rFont val="Segoe UI"/>
            <family val="2"/>
            <charset val="238"/>
          </rPr>
          <t>PrO Lendak:</t>
        </r>
        <r>
          <rPr>
            <sz val="9"/>
            <color indexed="81"/>
            <rFont val="Segoe UI"/>
            <family val="2"/>
            <charset val="238"/>
          </rPr>
          <t xml:space="preserve">
úspora</t>
        </r>
      </text>
    </comment>
    <comment ref="E138" authorId="0" shapeId="0" xr:uid="{00000000-0006-0000-0000-00000F000000}">
      <text>
        <r>
          <rPr>
            <b/>
            <sz val="9"/>
            <color indexed="81"/>
            <rFont val="Segoe UI"/>
            <family val="2"/>
            <charset val="238"/>
          </rPr>
          <t>Pro veduci:</t>
        </r>
        <r>
          <rPr>
            <sz val="9"/>
            <color indexed="81"/>
            <rFont val="Segoe UI"/>
            <family val="2"/>
            <charset val="238"/>
          </rPr>
          <t xml:space="preserve">
500 - benzín
700 - oprava, servis, špeciálne kvapaliny, STK, poistenie</t>
        </r>
      </text>
    </comment>
    <comment ref="E141" authorId="0" shapeId="0" xr:uid="{00000000-0006-0000-0000-000011000000}">
      <text>
        <r>
          <rPr>
            <b/>
            <sz val="9"/>
            <color indexed="81"/>
            <rFont val="Segoe UI"/>
            <family val="2"/>
            <charset val="238"/>
          </rPr>
          <t>Pro veduci:</t>
        </r>
        <r>
          <rPr>
            <sz val="9"/>
            <color indexed="81"/>
            <rFont val="Segoe UI"/>
            <family val="2"/>
            <charset val="238"/>
          </rPr>
          <t xml:space="preserve">
nájom kopírky, poštovné, telefón, poplatok RTVS, rekreačné poukazy, </t>
        </r>
      </text>
    </comment>
    <comment ref="E144" authorId="0" shapeId="0" xr:uid="{231ABFFC-28AB-4B78-AD3F-D2FB2B2F7784}">
      <text>
        <r>
          <rPr>
            <b/>
            <sz val="9"/>
            <color indexed="81"/>
            <rFont val="Segoe UI"/>
            <family val="2"/>
            <charset val="238"/>
          </rPr>
          <t>Pro veduci:</t>
        </r>
        <r>
          <rPr>
            <sz val="9"/>
            <color indexed="81"/>
            <rFont val="Segoe UI"/>
            <family val="2"/>
            <charset val="238"/>
          </rPr>
          <t xml:space="preserve">
výmena 170 vodomerov</t>
        </r>
      </text>
    </comment>
    <comment ref="E146" authorId="0" shapeId="0" xr:uid="{00000000-0006-0000-0000-000013000000}">
      <text>
        <r>
          <rPr>
            <b/>
            <sz val="9"/>
            <color indexed="81"/>
            <rFont val="Segoe UI"/>
            <family val="2"/>
            <charset val="238"/>
          </rPr>
          <t>Pro veduci:</t>
        </r>
        <r>
          <rPr>
            <sz val="9"/>
            <color indexed="81"/>
            <rFont val="Segoe UI"/>
            <family val="2"/>
            <charset val="238"/>
          </rPr>
          <t xml:space="preserve">
2000 el. energia
500 rozbor vody
5000 poplatok štátu
500 iné</t>
        </r>
      </text>
    </comment>
    <comment ref="E154" authorId="0" shapeId="0" xr:uid="{00000000-0006-0000-0000-000017000000}">
      <text>
        <r>
          <rPr>
            <b/>
            <sz val="9"/>
            <color indexed="81"/>
            <rFont val="Segoe UI"/>
            <family val="2"/>
            <charset val="238"/>
          </rPr>
          <t>Pro veduci:</t>
        </r>
        <r>
          <rPr>
            <sz val="9"/>
            <color indexed="81"/>
            <rFont val="Segoe UI"/>
            <family val="2"/>
            <charset val="238"/>
          </rPr>
          <t xml:space="preserve">
6500 el. energia
500 nafta + drobný mat.
</t>
        </r>
      </text>
    </comment>
    <comment ref="K154" authorId="1" shapeId="0" xr:uid="{1A079B69-CB68-4BAF-B221-032BA3431A13}">
      <text>
        <r>
          <rPr>
            <b/>
            <sz val="9"/>
            <color indexed="81"/>
            <rFont val="Segoe UI"/>
            <family val="2"/>
            <charset val="238"/>
          </rPr>
          <t>PrO Lendak:</t>
        </r>
        <r>
          <rPr>
            <sz val="9"/>
            <color indexed="81"/>
            <rFont val="Segoe UI"/>
            <family val="2"/>
            <charset val="238"/>
          </rPr>
          <t xml:space="preserve">
vyššie výdavky na čistenie prečerpávacích staníc fekálnym vozidlo 
</t>
        </r>
      </text>
    </comment>
    <comment ref="E155" authorId="0" shapeId="0" xr:uid="{00000000-0006-0000-0000-000019000000}">
      <text>
        <r>
          <rPr>
            <b/>
            <sz val="9"/>
            <color indexed="81"/>
            <rFont val="Segoe UI"/>
            <family val="2"/>
            <charset val="238"/>
          </rPr>
          <t>Pro veduci:</t>
        </r>
        <r>
          <rPr>
            <sz val="9"/>
            <color indexed="81"/>
            <rFont val="Segoe UI"/>
            <family val="2"/>
            <charset val="238"/>
          </rPr>
          <t xml:space="preserve">
24 000 el. energia
1 200€ nafta + ost. Služby a drobný materiál
3 200€ - zmluva o prevádzkovaní ČOV s W-kontrol.
3000€ - vývoz kalu z čističky</t>
        </r>
      </text>
    </comment>
    <comment ref="F155" authorId="0" shapeId="0" xr:uid="{062F014D-70C9-42AA-81CB-4261F9820350}">
      <text>
        <r>
          <rPr>
            <b/>
            <sz val="9"/>
            <color indexed="81"/>
            <rFont val="Segoe UI"/>
            <family val="2"/>
            <charset val="238"/>
          </rPr>
          <t>Pro veduci:</t>
        </r>
        <r>
          <rPr>
            <sz val="9"/>
            <color indexed="81"/>
            <rFont val="Segoe UI"/>
            <family val="2"/>
            <charset val="238"/>
          </rPr>
          <t xml:space="preserve">
nákup VOK na kal z ČOV 7 m3 - 1ks zatvorený</t>
        </r>
      </text>
    </comment>
    <comment ref="K155" authorId="1" shapeId="0" xr:uid="{2CAD8D29-CEAC-4045-9F7C-01E28BD5CAF0}">
      <text>
        <r>
          <rPr>
            <b/>
            <sz val="9"/>
            <color indexed="81"/>
            <rFont val="Segoe UI"/>
            <family val="2"/>
            <charset val="238"/>
          </rPr>
          <t>PrO Lendak:</t>
        </r>
        <r>
          <rPr>
            <sz val="9"/>
            <color indexed="81"/>
            <rFont val="Segoe UI"/>
            <family val="2"/>
            <charset val="238"/>
          </rPr>
          <t xml:space="preserve">
výmena dúchadlovej časti na ČOV I. Etapa</t>
        </r>
      </text>
    </comment>
    <comment ref="E164" authorId="2" shapeId="0" xr:uid="{00000000-0006-0000-0000-00001B000000}">
      <text>
        <r>
          <rPr>
            <b/>
            <sz val="9"/>
            <color indexed="81"/>
            <rFont val="Segoe UI"/>
            <family val="2"/>
            <charset val="238"/>
          </rPr>
          <t>DSL:</t>
        </r>
        <r>
          <rPr>
            <sz val="9"/>
            <color indexed="81"/>
            <rFont val="Segoe UI"/>
            <family val="2"/>
            <charset val="238"/>
          </rPr>
          <t xml:space="preserve">
3,5 zamestnanca</t>
        </r>
      </text>
    </comment>
    <comment ref="E170" authorId="2" shapeId="0" xr:uid="{00000000-0006-0000-0000-00001D000000}">
      <text>
        <r>
          <rPr>
            <b/>
            <sz val="9"/>
            <color indexed="81"/>
            <rFont val="Segoe UI"/>
            <family val="2"/>
            <charset val="238"/>
          </rPr>
          <t xml:space="preserve">DSL: </t>
        </r>
        <r>
          <rPr>
            <sz val="9"/>
            <color indexed="81"/>
            <rFont val="Segoe UI"/>
            <family val="2"/>
            <charset val="238"/>
          </rPr>
          <t xml:space="preserve">
Cena 1m = cca 92€
Lokalita Predná Hora/ Jarná - 750 m * 92=69 000€ 
               </t>
        </r>
      </text>
    </comment>
    <comment ref="F170" authorId="0" shapeId="0" xr:uid="{BAAF44D1-015F-458F-89FE-1CA4DD388B35}">
      <text>
        <r>
          <rPr>
            <b/>
            <sz val="9"/>
            <color indexed="81"/>
            <rFont val="Segoe UI"/>
            <family val="2"/>
            <charset val="238"/>
          </rPr>
          <t>Pro veduci:</t>
        </r>
        <r>
          <rPr>
            <sz val="9"/>
            <color indexed="81"/>
            <rFont val="Segoe UI"/>
            <family val="2"/>
            <charset val="238"/>
          </rPr>
          <t xml:space="preserve">
výstavba kanalizácie na zberný dvor - presná faktúra</t>
        </r>
      </text>
    </comment>
    <comment ref="G170" authorId="0" shapeId="0" xr:uid="{EF3FAC43-974B-4645-9185-193C850C55EE}">
      <text>
        <r>
          <rPr>
            <b/>
            <sz val="9"/>
            <color indexed="81"/>
            <rFont val="Segoe UI"/>
            <family val="2"/>
            <charset val="238"/>
          </rPr>
          <t>Pro veduci:</t>
        </r>
        <r>
          <rPr>
            <sz val="9"/>
            <color indexed="81"/>
            <rFont val="Segoe UI"/>
            <family val="2"/>
            <charset val="238"/>
          </rPr>
          <t xml:space="preserve">
usporené financie po verejnom obstarávaní</t>
        </r>
      </text>
    </comment>
    <comment ref="F173" authorId="0" shapeId="0" xr:uid="{5D94A48B-9AC6-48A5-BFB9-053C87A8E32E}">
      <text>
        <r>
          <rPr>
            <b/>
            <sz val="9"/>
            <color indexed="81"/>
            <rFont val="Segoe UI"/>
            <family val="2"/>
            <charset val="238"/>
          </rPr>
          <t>Pro veduci:</t>
        </r>
        <r>
          <rPr>
            <sz val="9"/>
            <color indexed="81"/>
            <rFont val="Segoe UI"/>
            <family val="2"/>
            <charset val="238"/>
          </rPr>
          <t xml:space="preserve">
nev. prostriedky z PČ - 209,56€ - budova PrO
                                    - 1 810,67€ - splaškový kanál výstavba</t>
        </r>
      </text>
    </comment>
  </commentList>
</comments>
</file>

<file path=xl/sharedStrings.xml><?xml version="1.0" encoding="utf-8"?>
<sst xmlns="http://schemas.openxmlformats.org/spreadsheetml/2006/main" count="439" uniqueCount="161">
  <si>
    <t>(sumy sú uvádzané v €)</t>
  </si>
  <si>
    <t>PRÍJMOVÁ ČASŤ</t>
  </si>
  <si>
    <t>Text</t>
  </si>
  <si>
    <t xml:space="preserve"> </t>
  </si>
  <si>
    <t>BEŽNÉ PRÍJMY SPOLU</t>
  </si>
  <si>
    <t>VÝDAVKOVÁ ČASŤ</t>
  </si>
  <si>
    <t>Služby občanom</t>
  </si>
  <si>
    <t>Bezpečnosť, právo a poriadok</t>
  </si>
  <si>
    <t>Odpadové hospodárstvo</t>
  </si>
  <si>
    <t>Pozemné komunikácie</t>
  </si>
  <si>
    <t>Všeobecný materiál</t>
  </si>
  <si>
    <t>Prostredie pre život</t>
  </si>
  <si>
    <t>Stravovanie</t>
  </si>
  <si>
    <t>Podporná činnosť</t>
  </si>
  <si>
    <t>VÝDAVKY SPOLU</t>
  </si>
  <si>
    <t>Návrhy rozpočtov</t>
  </si>
  <si>
    <t>MK - odvodnenie, lapače (príspevok)</t>
  </si>
  <si>
    <t>LEGENDA:</t>
  </si>
  <si>
    <t>Zdroj</t>
  </si>
  <si>
    <t>41</t>
  </si>
  <si>
    <t>Položka, podpoložka</t>
  </si>
  <si>
    <t xml:space="preserve">Mzdové náklady </t>
  </si>
  <si>
    <t>Služby občanom - cintorín</t>
  </si>
  <si>
    <t>Odvody</t>
  </si>
  <si>
    <t>Pracovné odevy, obuv a prac. pomôcky</t>
  </si>
  <si>
    <t>Prídel do sociálneho fondu</t>
  </si>
  <si>
    <t>Knihy - odborná literatúra</t>
  </si>
  <si>
    <t>ostatné služby</t>
  </si>
  <si>
    <t>Program 12</t>
  </si>
  <si>
    <t>Cintorín údržba - šparovanie, kosenie, zber</t>
  </si>
  <si>
    <t>Požiarna ochrana - prehliadky</t>
  </si>
  <si>
    <t>Požiarna ochrana - protipožiarne prístrešky</t>
  </si>
  <si>
    <t>Protipožiarne povodňové šachty</t>
  </si>
  <si>
    <t>Protipožiarne označenie</t>
  </si>
  <si>
    <t>Cintorín výstavba</t>
  </si>
  <si>
    <t>Cintorín - osvetlenie</t>
  </si>
  <si>
    <t>MK údržba</t>
  </si>
  <si>
    <t>Dopravné značenie</t>
  </si>
  <si>
    <t>Označenie ulíc</t>
  </si>
  <si>
    <t>Predlženie priepustov</t>
  </si>
  <si>
    <t>Verejné osvetlenie výstavba</t>
  </si>
  <si>
    <t>Verejné osvetlenie údržba</t>
  </si>
  <si>
    <t>Verejný rozhlas výstavba</t>
  </si>
  <si>
    <t>Verejný rozhlas údržba</t>
  </si>
  <si>
    <t>Verejné priestranstvo/verejná výzdoba</t>
  </si>
  <si>
    <t>Sklad; Garáže; ZDR; Budova OcÚ; Pošta; Ovocie a zeleniena</t>
  </si>
  <si>
    <t>Spolu</t>
  </si>
  <si>
    <t>Akcie obce</t>
  </si>
  <si>
    <t>Zábradlie - ul. Potočná (múzeum)</t>
  </si>
  <si>
    <t>Spevnené krajnice</t>
  </si>
  <si>
    <t>Spolu akcie obce</t>
  </si>
  <si>
    <t>Hlavná činnosť</t>
  </si>
  <si>
    <t>Zber plastov</t>
  </si>
  <si>
    <t>Zber skla</t>
  </si>
  <si>
    <t>Zber papiera</t>
  </si>
  <si>
    <t>Zber nebezpečného odpadu</t>
  </si>
  <si>
    <t>Zber a odvoz TKO /MOK/</t>
  </si>
  <si>
    <t>Spolu hlavná činnosť</t>
  </si>
  <si>
    <t>Zberný dvor/Divoké skládky</t>
  </si>
  <si>
    <t>Údržba MK - Zemné práce+navážka štrku</t>
  </si>
  <si>
    <t>Podnikateľská činnosť</t>
  </si>
  <si>
    <t>Pohrebné služby</t>
  </si>
  <si>
    <t>Vodovod údržba</t>
  </si>
  <si>
    <t>Vodovod výstavba - rodinné prípojky</t>
  </si>
  <si>
    <t xml:space="preserve">Vodojem údržba </t>
  </si>
  <si>
    <t>Vodojem rauš, pramene</t>
  </si>
  <si>
    <t>Zásobné a prívodné potrubie</t>
  </si>
  <si>
    <t xml:space="preserve">Predľženie vodov.siete </t>
  </si>
  <si>
    <t>Splaškový kanál</t>
  </si>
  <si>
    <t>Prečerpávačky</t>
  </si>
  <si>
    <t>ČOV prevádzka, kontrola kanála</t>
  </si>
  <si>
    <t>Práce OcÚ</t>
  </si>
  <si>
    <t>Obyvateľstvo</t>
  </si>
  <si>
    <t>Výstavba - rozšírenie kanalizácie (a ČOV)</t>
  </si>
  <si>
    <t xml:space="preserve">Spolu </t>
  </si>
  <si>
    <t>Spolu podnikateľská činnosť</t>
  </si>
  <si>
    <t xml:space="preserve">Služby občanom </t>
  </si>
  <si>
    <t>Spolu 04;06;12</t>
  </si>
  <si>
    <t>Príspevok od obce</t>
  </si>
  <si>
    <t>Vlastné príjmy</t>
  </si>
  <si>
    <t>TKO separovaný zber</t>
  </si>
  <si>
    <t>Iné príjmy</t>
  </si>
  <si>
    <t>Iná podnikateľská činnosť</t>
  </si>
  <si>
    <t xml:space="preserve">Iné - práce OcÚ </t>
  </si>
  <si>
    <t>Úrok PÚ</t>
  </si>
  <si>
    <t>Odber vody</t>
  </si>
  <si>
    <t>Vodovodné prípojky</t>
  </si>
  <si>
    <t>Poškodené vodomery</t>
  </si>
  <si>
    <t>Vodomer vlastný zdroj</t>
  </si>
  <si>
    <t>Stočné</t>
  </si>
  <si>
    <t>Náhrady,refundácie</t>
  </si>
  <si>
    <t>Bežný tr.-,sp.kraj.,divoké skládky</t>
  </si>
  <si>
    <t>Volvo - opravy, údržba, špec. kvapaliny, poistenie</t>
  </si>
  <si>
    <t>Dopravné - Dacia</t>
  </si>
  <si>
    <t>Renault</t>
  </si>
  <si>
    <t>Bežný tr.-MK odvodnenie/ Zemné práce</t>
  </si>
  <si>
    <t>Práce pre iné PO</t>
  </si>
  <si>
    <t>Dane (DPH)</t>
  </si>
  <si>
    <t>Rozpočet po úpravách</t>
  </si>
  <si>
    <t>prostriedky z predchádzajúcich rokov</t>
  </si>
  <si>
    <t>Náhrady príjmu</t>
  </si>
  <si>
    <t>Energie - plyn + el. energia</t>
  </si>
  <si>
    <t>Náhrady príjmu/ odchodné</t>
  </si>
  <si>
    <t xml:space="preserve">Rekonštrukcia chodníkov </t>
  </si>
  <si>
    <t>223;229</t>
  </si>
  <si>
    <t>131;223001</t>
  </si>
  <si>
    <t>41;46</t>
  </si>
  <si>
    <t>FNC</t>
  </si>
  <si>
    <t>41;71</t>
  </si>
  <si>
    <t>0451</t>
  </si>
  <si>
    <t>610;637027</t>
  </si>
  <si>
    <t>633006;637035</t>
  </si>
  <si>
    <t>633009;637035</t>
  </si>
  <si>
    <t>633010;637035</t>
  </si>
  <si>
    <t>634; 637035</t>
  </si>
  <si>
    <t>632001; 637035</t>
  </si>
  <si>
    <t>0510</t>
  </si>
  <si>
    <t>0320</t>
  </si>
  <si>
    <t>0640</t>
  </si>
  <si>
    <t>0830</t>
  </si>
  <si>
    <t>0620</t>
  </si>
  <si>
    <t>634;637035</t>
  </si>
  <si>
    <t>71</t>
  </si>
  <si>
    <t>Rekonštrukcia strechy obecného úradu</t>
  </si>
  <si>
    <t>Výstavba nadstavby pošty</t>
  </si>
  <si>
    <t>0520</t>
  </si>
  <si>
    <t>632001;637035</t>
  </si>
  <si>
    <t>0840</t>
  </si>
  <si>
    <t>0630</t>
  </si>
  <si>
    <t>717001</t>
  </si>
  <si>
    <t>717002</t>
  </si>
  <si>
    <t>Rekonštrukcia vodovodnej siete</t>
  </si>
  <si>
    <t>46;41</t>
  </si>
  <si>
    <t>Zber kovov - plechovky + VKM</t>
  </si>
  <si>
    <t xml:space="preserve">Bežný transfér Obce na HČ  </t>
  </si>
  <si>
    <t>Bežný transfér Obce na TKO</t>
  </si>
  <si>
    <t>Kapitálový transfer - zateplenie budovy Ocú</t>
  </si>
  <si>
    <t>Kapitálový transfer - prekládka plynovodu</t>
  </si>
  <si>
    <t>Práce pre PO</t>
  </si>
  <si>
    <t>Zateplenie budovy PrO</t>
  </si>
  <si>
    <t>Opravy a servis aút, poistenie (JCB, UN, MAN, Gazelle, Vega);</t>
  </si>
  <si>
    <t>Rozpočet 2020</t>
  </si>
  <si>
    <t>vratka z nevyčerpaných kap. transferov roka 2019</t>
  </si>
  <si>
    <t>vratky z nev. bežných transferov z roku 2019</t>
  </si>
  <si>
    <t>bežné príjmy a výdavky</t>
  </si>
  <si>
    <t>kapitálové príjmy a výdavky</t>
  </si>
  <si>
    <t>príjmové a výdavkové finančné operácie</t>
  </si>
  <si>
    <t>Úprava 03.02.2020</t>
  </si>
  <si>
    <t>Úprava 08.06.2020</t>
  </si>
  <si>
    <t>Vývoz VOK/ zberný dvor</t>
  </si>
  <si>
    <t>Úprava 08.07.2020</t>
  </si>
  <si>
    <t>Úprava 10.08.2020</t>
  </si>
  <si>
    <t>Kapitálový transfer - autobusová zastávka</t>
  </si>
  <si>
    <t>Výstavba - aut. Zastávky</t>
  </si>
  <si>
    <t>Úprava 05.10.2020</t>
  </si>
  <si>
    <t>Úprava 14.12.2020</t>
  </si>
  <si>
    <t>Úprava 28.12.2020</t>
  </si>
  <si>
    <t>41;46;1AB1</t>
  </si>
  <si>
    <t>Hospodárenie PrO 2020</t>
  </si>
  <si>
    <t>Čerpanie</t>
  </si>
  <si>
    <t>Čerpanie 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</si>
</sst>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charset val="238"/>
      <scheme val="minor"/>
    </font>
    <font>
      <sz val="11"/>
      <color indexed="8"/>
      <name val="Calibri"/>
      <family val="2"/>
      <charset val="238"/>
    </font>
    <font>
      <b/>
      <sz val="20"/>
      <color theme="1"/>
      <name val="Times New Roman"/>
      <family val="1"/>
      <charset val="238"/>
    </font>
    <font>
      <sz val="11"/>
      <color theme="1"/>
      <name val="Calibri"/>
      <family val="2"/>
      <charset val="238"/>
      <scheme val="minor"/>
    </font>
    <font>
      <sz val="10"/>
      <color theme="1"/>
      <name val="Times New Roman"/>
      <family val="1"/>
      <charset val="238"/>
    </font>
    <font>
      <sz val="11"/>
      <color theme="1"/>
      <name val="Times New Roman"/>
      <family val="1"/>
      <charset val="238"/>
    </font>
    <font>
      <sz val="9"/>
      <color theme="1"/>
      <name val="Times New Roman"/>
      <family val="1"/>
      <charset val="238"/>
    </font>
    <font>
      <b/>
      <sz val="11"/>
      <color theme="1"/>
      <name val="Times New Roman"/>
      <family val="1"/>
      <charset val="238"/>
    </font>
    <font>
      <b/>
      <sz val="10"/>
      <color indexed="8"/>
      <name val="Times New Roman"/>
      <family val="1"/>
      <charset val="238"/>
    </font>
    <font>
      <b/>
      <sz val="9"/>
      <color theme="1"/>
      <name val="Times New Roman"/>
      <family val="1"/>
      <charset val="238"/>
    </font>
    <font>
      <b/>
      <sz val="11"/>
      <color indexed="8"/>
      <name val="Times New Roman"/>
      <family val="1"/>
      <charset val="238"/>
    </font>
    <font>
      <sz val="10"/>
      <color indexed="8"/>
      <name val="Times New Roman"/>
      <family val="1"/>
      <charset val="238"/>
    </font>
    <font>
      <b/>
      <i/>
      <sz val="9"/>
      <color indexed="8"/>
      <name val="Times New Roman"/>
      <family val="1"/>
      <charset val="238"/>
    </font>
    <font>
      <b/>
      <i/>
      <sz val="10"/>
      <color indexed="8"/>
      <name val="Times New Roman"/>
      <family val="1"/>
      <charset val="238"/>
    </font>
    <font>
      <b/>
      <i/>
      <sz val="9"/>
      <color theme="1"/>
      <name val="Times New Roman"/>
      <family val="1"/>
      <charset val="238"/>
    </font>
    <font>
      <sz val="10"/>
      <color theme="1"/>
      <name val="Calibri"/>
      <family val="2"/>
      <charset val="238"/>
      <scheme val="minor"/>
    </font>
    <font>
      <sz val="9"/>
      <color indexed="8"/>
      <name val="Times New Roman"/>
      <family val="1"/>
      <charset val="238"/>
    </font>
    <font>
      <b/>
      <sz val="12"/>
      <color theme="1"/>
      <name val="Times New Roman"/>
      <family val="1"/>
      <charset val="238"/>
    </font>
    <font>
      <b/>
      <sz val="12"/>
      <name val="Times New Roman"/>
      <family val="1"/>
      <charset val="238"/>
    </font>
    <font>
      <sz val="12"/>
      <color indexed="8"/>
      <name val="Times New Roman"/>
      <family val="1"/>
      <charset val="238"/>
    </font>
    <font>
      <sz val="9"/>
      <color indexed="81"/>
      <name val="Segoe UI"/>
      <family val="2"/>
      <charset val="238"/>
    </font>
    <font>
      <b/>
      <sz val="9"/>
      <color indexed="81"/>
      <name val="Segoe UI"/>
      <family val="2"/>
      <charset val="238"/>
    </font>
    <font>
      <sz val="8"/>
      <name val="Calibri"/>
      <family val="2"/>
      <charset val="238"/>
      <scheme val="minor"/>
    </font>
    <font>
      <sz val="10"/>
      <color rgb="FF000000"/>
      <name val="Times New Roman"/>
      <family val="1"/>
      <charset val="238"/>
    </font>
    <font>
      <sz val="9"/>
      <color rgb="FF000000"/>
      <name val="Times New Roman"/>
      <family val="1"/>
      <charset val="238"/>
    </font>
    <font>
      <b/>
      <sz val="11"/>
      <color rgb="FF000000"/>
      <name val="Times New Roman"/>
      <family val="1"/>
      <charset val="238"/>
    </font>
    <font>
      <b/>
      <sz val="10"/>
      <color rgb="FF000000"/>
      <name val="Times New Roman"/>
      <family val="1"/>
      <charset val="238"/>
    </font>
    <font>
      <b/>
      <i/>
      <sz val="9"/>
      <color rgb="FF000000"/>
      <name val="Times New Roman"/>
      <family val="1"/>
      <charset val="238"/>
    </font>
    <font>
      <b/>
      <i/>
      <sz val="10"/>
      <color rgb="FF000000"/>
      <name val="Times New Roman"/>
      <family val="1"/>
      <charset val="238"/>
    </font>
    <font>
      <b/>
      <sz val="20"/>
      <color rgb="FF000000"/>
      <name val="Times New Roman"/>
      <family val="1"/>
      <charset val="238"/>
    </font>
  </fonts>
  <fills count="23">
    <fill>
      <patternFill patternType="none"/>
    </fill>
    <fill>
      <patternFill patternType="gray125"/>
    </fill>
    <fill>
      <patternFill patternType="solid">
        <fgColor theme="6" tint="-0.249977111117893"/>
        <bgColor indexed="64"/>
      </patternFill>
    </fill>
    <fill>
      <patternFill patternType="solid">
        <fgColor theme="0"/>
        <bgColor indexed="64"/>
      </patternFill>
    </fill>
    <fill>
      <patternFill patternType="solid">
        <fgColor theme="0"/>
        <bgColor indexed="55"/>
      </patternFill>
    </fill>
    <fill>
      <patternFill patternType="solid">
        <fgColor theme="6" tint="0.39997558519241921"/>
        <bgColor indexed="64"/>
      </patternFill>
    </fill>
    <fill>
      <patternFill patternType="solid">
        <fgColor theme="6" tint="0.39997558519241921"/>
        <bgColor indexed="55"/>
      </patternFill>
    </fill>
    <fill>
      <patternFill patternType="solid">
        <fgColor indexed="9"/>
        <bgColor indexed="64"/>
      </patternFill>
    </fill>
    <fill>
      <patternFill patternType="solid">
        <fgColor indexed="9"/>
        <bgColor indexed="55"/>
      </patternFill>
    </fill>
    <fill>
      <patternFill patternType="solid">
        <fgColor theme="6" tint="0.79998168889431442"/>
        <bgColor indexed="64"/>
      </patternFill>
    </fill>
    <fill>
      <patternFill patternType="solid">
        <fgColor theme="6" tint="-0.249977111117893"/>
        <bgColor indexed="8"/>
      </patternFill>
    </fill>
    <fill>
      <patternFill patternType="solid">
        <fgColor theme="7" tint="0.59999389629810485"/>
        <bgColor indexed="64"/>
      </patternFill>
    </fill>
    <fill>
      <patternFill patternType="solid">
        <fgColor rgb="FFFFFF00"/>
        <bgColor indexed="64"/>
      </patternFill>
    </fill>
    <fill>
      <patternFill patternType="solid">
        <fgColor indexed="9"/>
        <bgColor indexed="26"/>
      </patternFill>
    </fill>
    <fill>
      <patternFill patternType="solid">
        <fgColor rgb="FF00B0F0"/>
        <bgColor indexed="64"/>
      </patternFill>
    </fill>
    <fill>
      <patternFill patternType="solid">
        <fgColor theme="5" tint="0.59999389629810485"/>
        <bgColor indexed="64"/>
      </patternFill>
    </fill>
    <fill>
      <patternFill patternType="solid">
        <fgColor theme="1" tint="0.34998626667073579"/>
        <bgColor indexed="64"/>
      </patternFill>
    </fill>
    <fill>
      <patternFill patternType="solid">
        <fgColor rgb="FFFFFFFF"/>
        <bgColor rgb="FF000000"/>
      </patternFill>
    </fill>
    <fill>
      <patternFill patternType="solid">
        <fgColor rgb="FFFFFFFF"/>
        <bgColor rgb="FF969696"/>
      </patternFill>
    </fill>
    <fill>
      <patternFill patternType="solid">
        <fgColor rgb="FFC4D79B"/>
        <bgColor rgb="FF969696"/>
      </patternFill>
    </fill>
    <fill>
      <patternFill patternType="solid">
        <fgColor rgb="FFC4D79B"/>
        <bgColor rgb="FF000000"/>
      </patternFill>
    </fill>
    <fill>
      <patternFill patternType="solid">
        <fgColor theme="0"/>
        <bgColor rgb="FF000000"/>
      </patternFill>
    </fill>
    <fill>
      <patternFill patternType="solid">
        <fgColor theme="1" tint="0.49998474074526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9" fontId="3" fillId="0" borderId="0" applyFont="0" applyFill="0" applyBorder="0" applyAlignment="0" applyProtection="0"/>
  </cellStyleXfs>
  <cellXfs count="148">
    <xf numFmtId="0" fontId="0" fillId="0" borderId="0" xfId="0"/>
    <xf numFmtId="0" fontId="3" fillId="0" borderId="0" xfId="0" applyFont="1"/>
    <xf numFmtId="0" fontId="5" fillId="0" borderId="0" xfId="0" applyFont="1"/>
    <xf numFmtId="0" fontId="6" fillId="0" borderId="0" xfId="0" applyFont="1"/>
    <xf numFmtId="0" fontId="7" fillId="0" borderId="0" xfId="0" applyFont="1"/>
    <xf numFmtId="0" fontId="8" fillId="2" borderId="7" xfId="1" applyFont="1" applyFill="1" applyBorder="1"/>
    <xf numFmtId="0" fontId="8" fillId="2" borderId="5" xfId="1" applyFont="1" applyFill="1" applyBorder="1"/>
    <xf numFmtId="0" fontId="9" fillId="14" borderId="1" xfId="0" applyFont="1" applyFill="1" applyBorder="1" applyAlignment="1">
      <alignment horizontal="center"/>
    </xf>
    <xf numFmtId="0" fontId="10" fillId="5" borderId="1" xfId="1" applyFont="1" applyFill="1" applyBorder="1"/>
    <xf numFmtId="0" fontId="10" fillId="6" borderId="1" xfId="1" applyFont="1" applyFill="1" applyBorder="1"/>
    <xf numFmtId="2" fontId="7" fillId="5" borderId="1" xfId="0" applyNumberFormat="1" applyFont="1" applyFill="1" applyBorder="1"/>
    <xf numFmtId="0" fontId="11" fillId="0" borderId="1" xfId="1" applyFont="1" applyBorder="1"/>
    <xf numFmtId="0" fontId="11" fillId="3" borderId="1" xfId="1" applyFont="1" applyFill="1" applyBorder="1"/>
    <xf numFmtId="2" fontId="4" fillId="11" borderId="1" xfId="0" applyNumberFormat="1" applyFont="1" applyFill="1" applyBorder="1"/>
    <xf numFmtId="0" fontId="13" fillId="9" borderId="1" xfId="1" applyFont="1" applyFill="1" applyBorder="1"/>
    <xf numFmtId="2" fontId="13" fillId="9" borderId="1" xfId="1" applyNumberFormat="1" applyFont="1" applyFill="1" applyBorder="1"/>
    <xf numFmtId="2" fontId="14" fillId="9" borderId="1" xfId="0" applyNumberFormat="1" applyFont="1" applyFill="1" applyBorder="1"/>
    <xf numFmtId="2" fontId="8" fillId="12" borderId="1" xfId="1" applyNumberFormat="1" applyFont="1" applyFill="1" applyBorder="1"/>
    <xf numFmtId="0" fontId="11" fillId="4" borderId="1" xfId="1" applyFont="1" applyFill="1" applyBorder="1"/>
    <xf numFmtId="0" fontId="15" fillId="3" borderId="0" xfId="0" applyFont="1" applyFill="1"/>
    <xf numFmtId="2" fontId="6" fillId="11" borderId="1" xfId="0" applyNumberFormat="1" applyFont="1" applyFill="1" applyBorder="1"/>
    <xf numFmtId="0" fontId="11" fillId="7" borderId="1" xfId="1" applyFont="1" applyFill="1" applyBorder="1"/>
    <xf numFmtId="0" fontId="11" fillId="8" borderId="1" xfId="1" applyFont="1" applyFill="1" applyBorder="1"/>
    <xf numFmtId="0" fontId="4" fillId="0" borderId="0" xfId="0" applyFont="1"/>
    <xf numFmtId="2" fontId="17" fillId="2" borderId="5" xfId="0" applyNumberFormat="1" applyFont="1" applyFill="1" applyBorder="1"/>
    <xf numFmtId="0" fontId="4" fillId="0" borderId="0" xfId="0" applyFont="1" applyBorder="1"/>
    <xf numFmtId="49" fontId="11" fillId="0" borderId="1" xfId="1" applyNumberFormat="1" applyFont="1" applyBorder="1"/>
    <xf numFmtId="0" fontId="8" fillId="6" borderId="1" xfId="1" applyFont="1" applyFill="1" applyBorder="1"/>
    <xf numFmtId="2" fontId="8" fillId="6" borderId="1" xfId="1" applyNumberFormat="1" applyFont="1" applyFill="1" applyBorder="1"/>
    <xf numFmtId="2" fontId="9" fillId="5" borderId="1" xfId="0" applyNumberFormat="1" applyFont="1" applyFill="1" applyBorder="1"/>
    <xf numFmtId="0" fontId="11" fillId="13" borderId="1" xfId="0" applyFont="1" applyFill="1" applyBorder="1"/>
    <xf numFmtId="0" fontId="11" fillId="0" borderId="1" xfId="0" applyFont="1" applyBorder="1"/>
    <xf numFmtId="0" fontId="3" fillId="3" borderId="0" xfId="0" applyFont="1" applyFill="1"/>
    <xf numFmtId="0" fontId="16" fillId="0" borderId="1" xfId="0" applyFont="1" applyBorder="1"/>
    <xf numFmtId="49" fontId="11" fillId="8" borderId="1" xfId="1" applyNumberFormat="1" applyFont="1" applyFill="1" applyBorder="1"/>
    <xf numFmtId="0" fontId="19" fillId="0" borderId="0" xfId="0" applyFont="1" applyAlignment="1">
      <alignment horizontal="left"/>
    </xf>
    <xf numFmtId="0" fontId="19" fillId="11" borderId="1" xfId="0" applyFont="1" applyFill="1" applyBorder="1" applyAlignment="1">
      <alignment horizontal="left"/>
    </xf>
    <xf numFmtId="2" fontId="6" fillId="11" borderId="1" xfId="0" applyNumberFormat="1" applyFont="1" applyFill="1" applyBorder="1" applyAlignment="1">
      <alignment wrapText="1"/>
    </xf>
    <xf numFmtId="2" fontId="6" fillId="15" borderId="1" xfId="0" applyNumberFormat="1" applyFont="1" applyFill="1" applyBorder="1"/>
    <xf numFmtId="0" fontId="19" fillId="15" borderId="1" xfId="0" applyFont="1" applyFill="1" applyBorder="1" applyAlignment="1">
      <alignment horizontal="left"/>
    </xf>
    <xf numFmtId="0" fontId="19" fillId="16" borderId="1" xfId="0" applyFont="1" applyFill="1" applyBorder="1" applyAlignment="1">
      <alignment horizontal="left"/>
    </xf>
    <xf numFmtId="0" fontId="12" fillId="9" borderId="9" xfId="1" applyFont="1" applyFill="1" applyBorder="1"/>
    <xf numFmtId="49" fontId="8" fillId="6" borderId="9" xfId="1" applyNumberFormat="1" applyFont="1" applyFill="1" applyBorder="1"/>
    <xf numFmtId="0" fontId="23" fillId="0" borderId="1" xfId="1" applyFont="1" applyBorder="1"/>
    <xf numFmtId="0" fontId="23" fillId="0" borderId="1" xfId="1" applyFont="1" applyBorder="1" applyAlignment="1">
      <alignment horizontal="right"/>
    </xf>
    <xf numFmtId="0" fontId="23" fillId="17" borderId="1" xfId="1" applyFont="1" applyFill="1" applyBorder="1" applyAlignment="1">
      <alignment horizontal="right"/>
    </xf>
    <xf numFmtId="0" fontId="23" fillId="17" borderId="1" xfId="1" applyFont="1" applyFill="1" applyBorder="1"/>
    <xf numFmtId="0" fontId="23" fillId="18" borderId="1" xfId="1" applyFont="1" applyFill="1" applyBorder="1" applyAlignment="1">
      <alignment horizontal="right"/>
    </xf>
    <xf numFmtId="0" fontId="25" fillId="17" borderId="1" xfId="1" applyFont="1" applyFill="1" applyBorder="1"/>
    <xf numFmtId="49" fontId="23" fillId="0" borderId="1" xfId="1" applyNumberFormat="1" applyFont="1" applyBorder="1"/>
    <xf numFmtId="49" fontId="24" fillId="17" borderId="1" xfId="1" applyNumberFormat="1" applyFont="1" applyFill="1" applyBorder="1"/>
    <xf numFmtId="3" fontId="23" fillId="0" borderId="1" xfId="1" applyNumberFormat="1" applyFont="1" applyBorder="1" applyAlignment="1">
      <alignment horizontal="right"/>
    </xf>
    <xf numFmtId="49" fontId="26" fillId="19" borderId="9" xfId="1" applyNumberFormat="1" applyFont="1" applyFill="1" applyBorder="1"/>
    <xf numFmtId="0" fontId="26" fillId="19" borderId="1" xfId="1" applyFont="1" applyFill="1" applyBorder="1"/>
    <xf numFmtId="49" fontId="27" fillId="20" borderId="9" xfId="1" applyNumberFormat="1" applyFont="1" applyFill="1" applyBorder="1"/>
    <xf numFmtId="0" fontId="28" fillId="20" borderId="1" xfId="1" applyFont="1" applyFill="1" applyBorder="1"/>
    <xf numFmtId="49" fontId="24" fillId="21" borderId="9" xfId="1" applyNumberFormat="1" applyFont="1" applyFill="1" applyBorder="1"/>
    <xf numFmtId="0" fontId="23" fillId="21" borderId="1" xfId="1" applyFont="1" applyFill="1" applyBorder="1"/>
    <xf numFmtId="49" fontId="24" fillId="21" borderId="1" xfId="1" applyNumberFormat="1" applyFont="1" applyFill="1" applyBorder="1"/>
    <xf numFmtId="2" fontId="28" fillId="20" borderId="1" xfId="1" applyNumberFormat="1" applyFont="1" applyFill="1" applyBorder="1"/>
    <xf numFmtId="49" fontId="23" fillId="18" borderId="1" xfId="1" applyNumberFormat="1" applyFont="1" applyFill="1" applyBorder="1"/>
    <xf numFmtId="49" fontId="23" fillId="18" borderId="1" xfId="1" applyNumberFormat="1" applyFont="1" applyFill="1" applyBorder="1" applyAlignment="1">
      <alignment horizontal="right"/>
    </xf>
    <xf numFmtId="49" fontId="23" fillId="18" borderId="8" xfId="1" applyNumberFormat="1" applyFont="1" applyFill="1" applyBorder="1" applyAlignment="1">
      <alignment horizontal="right"/>
    </xf>
    <xf numFmtId="0" fontId="23" fillId="0" borderId="1" xfId="0" applyFont="1" applyBorder="1"/>
    <xf numFmtId="49" fontId="23" fillId="17" borderId="1" xfId="1" applyNumberFormat="1" applyFont="1" applyFill="1" applyBorder="1"/>
    <xf numFmtId="2" fontId="4" fillId="22" borderId="1" xfId="0" applyNumberFormat="1" applyFont="1" applyFill="1" applyBorder="1"/>
    <xf numFmtId="1" fontId="4" fillId="11" borderId="1" xfId="0" applyNumberFormat="1" applyFont="1" applyFill="1" applyBorder="1"/>
    <xf numFmtId="1" fontId="6" fillId="15" borderId="1" xfId="0" applyNumberFormat="1" applyFont="1" applyFill="1" applyBorder="1"/>
    <xf numFmtId="1" fontId="6" fillId="11" borderId="1" xfId="0" applyNumberFormat="1" applyFont="1" applyFill="1" applyBorder="1"/>
    <xf numFmtId="1" fontId="13" fillId="9" borderId="1" xfId="1" applyNumberFormat="1" applyFont="1" applyFill="1" applyBorder="1"/>
    <xf numFmtId="1" fontId="17" fillId="2" borderId="5" xfId="0" applyNumberFormat="1" applyFont="1" applyFill="1" applyBorder="1"/>
    <xf numFmtId="1" fontId="9" fillId="5" borderId="1" xfId="0" applyNumberFormat="1" applyFont="1" applyFill="1" applyBorder="1"/>
    <xf numFmtId="1" fontId="8" fillId="6" borderId="1" xfId="1" applyNumberFormat="1" applyFont="1" applyFill="1" applyBorder="1"/>
    <xf numFmtId="1" fontId="28" fillId="20" borderId="1" xfId="1" applyNumberFormat="1" applyFont="1" applyFill="1" applyBorder="1"/>
    <xf numFmtId="0" fontId="8" fillId="2" borderId="6" xfId="0" applyFont="1" applyFill="1" applyBorder="1" applyAlignment="1">
      <alignment horizontal="center" wrapText="1"/>
    </xf>
    <xf numFmtId="0" fontId="8" fillId="2" borderId="5" xfId="0" applyFont="1" applyFill="1" applyBorder="1" applyAlignment="1">
      <alignment horizontal="center" wrapText="1"/>
    </xf>
    <xf numFmtId="0" fontId="5" fillId="0" borderId="0" xfId="0" applyFont="1" applyAlignment="1">
      <alignment horizontal="right"/>
    </xf>
    <xf numFmtId="0" fontId="10" fillId="6" borderId="1" xfId="1" applyFont="1" applyFill="1" applyBorder="1" applyAlignment="1">
      <alignment horizontal="right"/>
    </xf>
    <xf numFmtId="0" fontId="23" fillId="0" borderId="8" xfId="1" applyFont="1" applyBorder="1" applyAlignment="1">
      <alignment horizontal="right"/>
    </xf>
    <xf numFmtId="0" fontId="11" fillId="0" borderId="8" xfId="1" applyFont="1" applyBorder="1" applyAlignment="1">
      <alignment horizontal="right"/>
    </xf>
    <xf numFmtId="0" fontId="12" fillId="9" borderId="8" xfId="1" applyFont="1" applyFill="1" applyBorder="1" applyAlignment="1">
      <alignment horizontal="right"/>
    </xf>
    <xf numFmtId="0" fontId="4" fillId="0" borderId="0" xfId="0" applyFont="1" applyBorder="1" applyAlignment="1">
      <alignment horizontal="right"/>
    </xf>
    <xf numFmtId="0" fontId="4" fillId="0" borderId="0" xfId="0" applyFont="1" applyAlignment="1">
      <alignment horizontal="right"/>
    </xf>
    <xf numFmtId="49" fontId="8" fillId="6" borderId="8" xfId="1" applyNumberFormat="1" applyFont="1" applyFill="1" applyBorder="1" applyAlignment="1">
      <alignment horizontal="right"/>
    </xf>
    <xf numFmtId="49" fontId="12" fillId="9" borderId="8" xfId="1" applyNumberFormat="1" applyFont="1" applyFill="1" applyBorder="1" applyAlignment="1">
      <alignment horizontal="right"/>
    </xf>
    <xf numFmtId="49" fontId="26" fillId="19" borderId="8" xfId="1" applyNumberFormat="1" applyFont="1" applyFill="1" applyBorder="1" applyAlignment="1">
      <alignment horizontal="right"/>
    </xf>
    <xf numFmtId="49" fontId="27" fillId="20" borderId="8" xfId="1" applyNumberFormat="1" applyFont="1" applyFill="1" applyBorder="1" applyAlignment="1">
      <alignment horizontal="right"/>
    </xf>
    <xf numFmtId="0" fontId="11" fillId="8" borderId="1" xfId="1" applyFont="1" applyFill="1" applyBorder="1" applyAlignment="1">
      <alignment horizontal="right"/>
    </xf>
    <xf numFmtId="0" fontId="19" fillId="0" borderId="0" xfId="0" applyFont="1" applyAlignment="1">
      <alignment horizontal="right"/>
    </xf>
    <xf numFmtId="0" fontId="3" fillId="0" borderId="0" xfId="0" applyFont="1" applyAlignment="1">
      <alignment horizontal="right"/>
    </xf>
    <xf numFmtId="0" fontId="17" fillId="2" borderId="7" xfId="0" applyFont="1" applyFill="1" applyBorder="1" applyAlignment="1">
      <alignment horizontal="left"/>
    </xf>
    <xf numFmtId="0" fontId="2" fillId="0" borderId="0" xfId="0" applyFont="1" applyAlignment="1">
      <alignment horizontal="left"/>
    </xf>
    <xf numFmtId="0" fontId="4" fillId="0" borderId="0" xfId="0" applyFont="1" applyAlignment="1">
      <alignment horizontal="left"/>
    </xf>
    <xf numFmtId="0" fontId="5" fillId="0" borderId="0" xfId="0" applyFont="1" applyAlignment="1">
      <alignment horizontal="left"/>
    </xf>
    <xf numFmtId="0" fontId="7" fillId="0" borderId="0" xfId="0" applyFont="1" applyAlignment="1">
      <alignment horizontal="left"/>
    </xf>
    <xf numFmtId="0" fontId="8" fillId="2" borderId="7" xfId="1" applyFont="1" applyFill="1" applyBorder="1" applyAlignment="1">
      <alignment horizontal="left"/>
    </xf>
    <xf numFmtId="0" fontId="10" fillId="5" borderId="1" xfId="1" applyFont="1" applyFill="1" applyBorder="1" applyAlignment="1">
      <alignment horizontal="left"/>
    </xf>
    <xf numFmtId="0" fontId="23" fillId="0" borderId="1" xfId="1" applyFont="1" applyBorder="1" applyAlignment="1">
      <alignment horizontal="left"/>
    </xf>
    <xf numFmtId="0" fontId="11" fillId="0" borderId="9" xfId="1" applyFont="1" applyBorder="1" applyAlignment="1">
      <alignment horizontal="left"/>
    </xf>
    <xf numFmtId="0" fontId="12" fillId="9" borderId="9" xfId="1" applyFont="1" applyFill="1" applyBorder="1" applyAlignment="1">
      <alignment horizontal="left"/>
    </xf>
    <xf numFmtId="0" fontId="23" fillId="17" borderId="1" xfId="1" applyFont="1" applyFill="1" applyBorder="1" applyAlignment="1">
      <alignment horizontal="left"/>
    </xf>
    <xf numFmtId="0" fontId="4" fillId="0" borderId="0" xfId="0" applyFont="1" applyBorder="1" applyAlignment="1">
      <alignment horizontal="left"/>
    </xf>
    <xf numFmtId="49" fontId="23" fillId="0" borderId="1" xfId="1" applyNumberFormat="1" applyFont="1" applyBorder="1" applyAlignment="1">
      <alignment horizontal="left"/>
    </xf>
    <xf numFmtId="49" fontId="8" fillId="6" borderId="9" xfId="1" applyNumberFormat="1" applyFont="1" applyFill="1" applyBorder="1" applyAlignment="1">
      <alignment horizontal="left"/>
    </xf>
    <xf numFmtId="49" fontId="12" fillId="9" borderId="9" xfId="1" applyNumberFormat="1" applyFont="1" applyFill="1" applyBorder="1" applyAlignment="1">
      <alignment horizontal="left"/>
    </xf>
    <xf numFmtId="49" fontId="26" fillId="19" borderId="9" xfId="1" applyNumberFormat="1" applyFont="1" applyFill="1" applyBorder="1" applyAlignment="1">
      <alignment horizontal="left"/>
    </xf>
    <xf numFmtId="49" fontId="24" fillId="21" borderId="9" xfId="1" applyNumberFormat="1" applyFont="1" applyFill="1" applyBorder="1" applyAlignment="1">
      <alignment horizontal="left"/>
    </xf>
    <xf numFmtId="49" fontId="27" fillId="20" borderId="9" xfId="1" applyNumberFormat="1" applyFont="1" applyFill="1" applyBorder="1" applyAlignment="1">
      <alignment horizontal="left"/>
    </xf>
    <xf numFmtId="49" fontId="23" fillId="0" borderId="9" xfId="1" applyNumberFormat="1" applyFont="1" applyBorder="1" applyAlignment="1">
      <alignment horizontal="left"/>
    </xf>
    <xf numFmtId="49" fontId="23" fillId="18" borderId="1" xfId="1" applyNumberFormat="1" applyFont="1" applyFill="1" applyBorder="1" applyAlignment="1">
      <alignment horizontal="left"/>
    </xf>
    <xf numFmtId="49" fontId="11" fillId="4" borderId="1" xfId="1" applyNumberFormat="1" applyFont="1" applyFill="1" applyBorder="1" applyAlignment="1">
      <alignment horizontal="left"/>
    </xf>
    <xf numFmtId="0" fontId="18" fillId="10" borderId="2" xfId="1" applyFont="1" applyFill="1" applyBorder="1" applyAlignment="1">
      <alignment horizontal="left"/>
    </xf>
    <xf numFmtId="0" fontId="3" fillId="0" borderId="0" xfId="0" applyFont="1" applyAlignment="1">
      <alignment horizontal="left"/>
    </xf>
    <xf numFmtId="0" fontId="23" fillId="0" borderId="9" xfId="1" applyFont="1" applyBorder="1" applyAlignment="1">
      <alignment horizontal="left"/>
    </xf>
    <xf numFmtId="0" fontId="4" fillId="0" borderId="0" xfId="0" applyFont="1" applyAlignment="1">
      <alignment horizontal="center"/>
    </xf>
    <xf numFmtId="0" fontId="8" fillId="2" borderId="13" xfId="1" applyFont="1" applyFill="1" applyBorder="1" applyAlignment="1">
      <alignment horizontal="right"/>
    </xf>
    <xf numFmtId="0" fontId="8" fillId="2" borderId="14" xfId="1" applyFont="1" applyFill="1" applyBorder="1"/>
    <xf numFmtId="10" fontId="4" fillId="11" borderId="1" xfId="2" applyNumberFormat="1" applyFont="1" applyFill="1" applyBorder="1"/>
    <xf numFmtId="10" fontId="6" fillId="15" borderId="1" xfId="2" applyNumberFormat="1" applyFont="1" applyFill="1" applyBorder="1"/>
    <xf numFmtId="10" fontId="4" fillId="22" borderId="1" xfId="2" applyNumberFormat="1" applyFont="1" applyFill="1" applyBorder="1"/>
    <xf numFmtId="9" fontId="13" fillId="9" borderId="1" xfId="2" applyFont="1" applyFill="1" applyBorder="1"/>
    <xf numFmtId="10" fontId="13" fillId="9" borderId="1" xfId="2" applyNumberFormat="1" applyFont="1" applyFill="1" applyBorder="1"/>
    <xf numFmtId="10" fontId="8" fillId="12" borderId="1" xfId="2" applyNumberFormat="1" applyFont="1" applyFill="1" applyBorder="1"/>
    <xf numFmtId="0" fontId="8" fillId="2" borderId="15" xfId="0" applyFont="1" applyFill="1" applyBorder="1" applyAlignment="1">
      <alignment horizontal="center" wrapText="1"/>
    </xf>
    <xf numFmtId="0" fontId="8" fillId="2" borderId="16" xfId="0" applyFont="1" applyFill="1" applyBorder="1" applyAlignment="1">
      <alignment horizontal="center" wrapText="1"/>
    </xf>
    <xf numFmtId="10" fontId="17" fillId="2" borderId="5" xfId="2" applyNumberFormat="1" applyFont="1" applyFill="1" applyBorder="1"/>
    <xf numFmtId="10" fontId="8" fillId="6" borderId="1" xfId="2" applyNumberFormat="1" applyFont="1" applyFill="1" applyBorder="1"/>
    <xf numFmtId="0" fontId="8" fillId="2" borderId="16"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5" xfId="1" applyFont="1" applyFill="1" applyBorder="1" applyAlignment="1">
      <alignment horizontal="right" wrapText="1"/>
    </xf>
    <xf numFmtId="0" fontId="8" fillId="2" borderId="15"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6" fillId="0" borderId="17" xfId="0" applyFont="1" applyBorder="1" applyAlignment="1">
      <alignment horizontal="center"/>
    </xf>
    <xf numFmtId="0" fontId="6" fillId="0" borderId="18" xfId="0" applyFont="1" applyBorder="1" applyAlignment="1">
      <alignment horizontal="center"/>
    </xf>
    <xf numFmtId="0" fontId="29" fillId="0" borderId="0" xfId="0" applyFont="1" applyAlignment="1">
      <alignment horizontal="center"/>
    </xf>
    <xf numFmtId="0" fontId="8" fillId="12" borderId="10" xfId="1" applyFont="1" applyFill="1" applyBorder="1" applyAlignment="1">
      <alignment horizontal="left"/>
    </xf>
    <xf numFmtId="0" fontId="8" fillId="12" borderId="12" xfId="1" applyFont="1" applyFill="1" applyBorder="1" applyAlignment="1">
      <alignment horizontal="left"/>
    </xf>
    <xf numFmtId="0" fontId="8" fillId="12" borderId="11" xfId="1" applyFont="1" applyFill="1" applyBorder="1" applyAlignment="1">
      <alignment horizontal="left"/>
    </xf>
    <xf numFmtId="0" fontId="18" fillId="10" borderId="2" xfId="1" applyFont="1" applyFill="1" applyBorder="1"/>
    <xf numFmtId="0" fontId="18" fillId="10" borderId="3" xfId="1" applyFont="1" applyFill="1" applyBorder="1"/>
    <xf numFmtId="0" fontId="18" fillId="10" borderId="4" xfId="1" applyFont="1" applyFill="1" applyBorder="1"/>
    <xf numFmtId="0" fontId="8" fillId="14" borderId="10" xfId="1" applyFont="1" applyFill="1" applyBorder="1" applyAlignment="1">
      <alignment horizontal="center"/>
    </xf>
    <xf numFmtId="0" fontId="8" fillId="14" borderId="12" xfId="1" applyFont="1" applyFill="1" applyBorder="1" applyAlignment="1">
      <alignment horizontal="center"/>
    </xf>
    <xf numFmtId="0" fontId="8" fillId="14" borderId="11" xfId="1" applyFont="1" applyFill="1" applyBorder="1" applyAlignment="1">
      <alignment horizontal="center"/>
    </xf>
    <xf numFmtId="0" fontId="4" fillId="0" borderId="0" xfId="0" applyFont="1" applyAlignment="1">
      <alignment horizontal="center"/>
    </xf>
    <xf numFmtId="0" fontId="17" fillId="2" borderId="7" xfId="0" applyFont="1" applyFill="1" applyBorder="1" applyAlignment="1">
      <alignment horizontal="left"/>
    </xf>
    <xf numFmtId="0" fontId="17" fillId="2" borderId="5" xfId="0" applyFont="1" applyFill="1" applyBorder="1" applyAlignment="1">
      <alignment horizontal="left"/>
    </xf>
    <xf numFmtId="0" fontId="6" fillId="0" borderId="1" xfId="0" applyFont="1" applyBorder="1" applyAlignment="1">
      <alignment horizontal="center"/>
    </xf>
  </cellXfs>
  <cellStyles count="3">
    <cellStyle name="Excel Built-in Normal" xfId="1" xr:uid="{00000000-0005-0000-0000-000000000000}"/>
    <cellStyle name="Normálna" xfId="0" builtinId="0"/>
    <cellStyle name="Percentá"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9525</xdr:rowOff>
    </xdr:from>
    <xdr:to>
      <xdr:col>2</xdr:col>
      <xdr:colOff>0</xdr:colOff>
      <xdr:row>2</xdr:row>
      <xdr:rowOff>142875</xdr:rowOff>
    </xdr:to>
    <xdr:pic>
      <xdr:nvPicPr>
        <xdr:cNvPr id="2" name="Obrázok 1" descr="Lenda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 y="9525"/>
          <a:ext cx="609600" cy="6477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spod&#225;renie%20PrO%20I.%20polr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7_20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_20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9_20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10_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11_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árok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_2020"/>
      <sheetName val="Výd. 07_2020"/>
      <sheetName val="Nákl.07_2020"/>
      <sheetName val="Príspevok"/>
      <sheetName val="BČ"/>
      <sheetName val="TKO"/>
      <sheetName val="Ocú práce"/>
      <sheetName val="VČ"/>
      <sheetName val="Hárok1"/>
      <sheetName val="Hárok2"/>
      <sheetName val="Hárok3"/>
    </sheetNames>
    <sheetDataSet>
      <sheetData sheetId="0">
        <row r="9">
          <cell r="F9">
            <v>21603</v>
          </cell>
        </row>
        <row r="64">
          <cell r="N64"/>
        </row>
      </sheetData>
      <sheetData sheetId="1"/>
      <sheetData sheetId="2"/>
      <sheetData sheetId="3"/>
      <sheetData sheetId="4">
        <row r="1">
          <cell r="B1">
            <v>39</v>
          </cell>
        </row>
      </sheetData>
      <sheetData sheetId="5">
        <row r="3">
          <cell r="B3">
            <v>17.5</v>
          </cell>
        </row>
      </sheetData>
      <sheetData sheetId="6">
        <row r="3">
          <cell r="B3">
            <v>14.5</v>
          </cell>
        </row>
      </sheetData>
      <sheetData sheetId="7">
        <row r="1">
          <cell r="B1"/>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8_2020"/>
      <sheetName val="Výd. 08_2020"/>
      <sheetName val="Nákl.08_2020"/>
      <sheetName val="Príspevok"/>
      <sheetName val="BČ"/>
      <sheetName val="TKO"/>
      <sheetName val="Ocú práce"/>
      <sheetName val="VČ"/>
      <sheetName val="Hárok1"/>
      <sheetName val="Hárok2"/>
      <sheetName val="Hárok3"/>
    </sheetNames>
    <sheetDataSet>
      <sheetData sheetId="0">
        <row r="9">
          <cell r="F9"/>
        </row>
        <row r="64">
          <cell r="N64"/>
        </row>
      </sheetData>
      <sheetData sheetId="1"/>
      <sheetData sheetId="2"/>
      <sheetData sheetId="3"/>
      <sheetData sheetId="4">
        <row r="1">
          <cell r="B1">
            <v>16</v>
          </cell>
        </row>
      </sheetData>
      <sheetData sheetId="5">
        <row r="3">
          <cell r="B3">
            <v>21.5</v>
          </cell>
        </row>
      </sheetData>
      <sheetData sheetId="6">
        <row r="3">
          <cell r="B3">
            <v>7.5</v>
          </cell>
        </row>
      </sheetData>
      <sheetData sheetId="7">
        <row r="1">
          <cell r="B1">
            <v>2.5</v>
          </cell>
        </row>
      </sheetData>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9_2020"/>
      <sheetName val="Výd. 09_2020"/>
      <sheetName val="Nákl.09_2020"/>
      <sheetName val="Príspevok"/>
      <sheetName val="BČ"/>
      <sheetName val="TKO"/>
      <sheetName val="Ocú práce"/>
      <sheetName val="VČ"/>
      <sheetName val="Hárok1"/>
      <sheetName val="Hárok2"/>
      <sheetName val="Hárok3"/>
    </sheetNames>
    <sheetDataSet>
      <sheetData sheetId="0">
        <row r="9">
          <cell r="F9">
            <v>10801.5</v>
          </cell>
        </row>
        <row r="64">
          <cell r="N64"/>
        </row>
      </sheetData>
      <sheetData sheetId="1"/>
      <sheetData sheetId="2"/>
      <sheetData sheetId="3"/>
      <sheetData sheetId="4">
        <row r="1">
          <cell r="B1">
            <v>3.5</v>
          </cell>
        </row>
      </sheetData>
      <sheetData sheetId="5">
        <row r="3">
          <cell r="B3">
            <v>23.5</v>
          </cell>
        </row>
      </sheetData>
      <sheetData sheetId="6">
        <row r="3">
          <cell r="B3">
            <v>18.5</v>
          </cell>
        </row>
      </sheetData>
      <sheetData sheetId="7">
        <row r="1">
          <cell r="B1">
            <v>1</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_2020"/>
      <sheetName val="Výd. 10_2020"/>
      <sheetName val="Nákl.10_2020"/>
      <sheetName val="Príspevok"/>
      <sheetName val="BČ"/>
      <sheetName val="TKO"/>
      <sheetName val="Ocú práce"/>
      <sheetName val="VČ"/>
      <sheetName val="Hárok1"/>
      <sheetName val="Hárok2"/>
      <sheetName val="Hárok3"/>
    </sheetNames>
    <sheetDataSet>
      <sheetData sheetId="0">
        <row r="9">
          <cell r="F9">
            <v>11321.5</v>
          </cell>
        </row>
        <row r="64">
          <cell r="N64"/>
        </row>
      </sheetData>
      <sheetData sheetId="1"/>
      <sheetData sheetId="2"/>
      <sheetData sheetId="3"/>
      <sheetData sheetId="4">
        <row r="1">
          <cell r="B1">
            <v>7</v>
          </cell>
        </row>
      </sheetData>
      <sheetData sheetId="5">
        <row r="3">
          <cell r="B3">
            <v>25</v>
          </cell>
        </row>
      </sheetData>
      <sheetData sheetId="6">
        <row r="3">
          <cell r="B3">
            <v>32</v>
          </cell>
        </row>
      </sheetData>
      <sheetData sheetId="7">
        <row r="1">
          <cell r="B1">
            <v>0.5</v>
          </cell>
        </row>
      </sheetData>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_2020"/>
      <sheetName val="Výd. 11_2020"/>
      <sheetName val="Nákl.11_2020"/>
      <sheetName val="Príspevok"/>
      <sheetName val="BČ"/>
      <sheetName val="TKO"/>
      <sheetName val="Ocú práce"/>
      <sheetName val="VČ"/>
      <sheetName val="Hárok1"/>
      <sheetName val="Hárok2"/>
      <sheetName val="Hárok3"/>
    </sheetNames>
    <sheetDataSet>
      <sheetData sheetId="0">
        <row r="9">
          <cell r="F9">
            <v>12091.52</v>
          </cell>
        </row>
        <row r="64">
          <cell r="N64"/>
        </row>
      </sheetData>
      <sheetData sheetId="1"/>
      <sheetData sheetId="2"/>
      <sheetData sheetId="3"/>
      <sheetData sheetId="4">
        <row r="1">
          <cell r="B1">
            <v>18.5</v>
          </cell>
        </row>
      </sheetData>
      <sheetData sheetId="5">
        <row r="3">
          <cell r="B3">
            <v>21.5</v>
          </cell>
        </row>
      </sheetData>
      <sheetData sheetId="6">
        <row r="3">
          <cell r="B3">
            <v>13</v>
          </cell>
        </row>
      </sheetData>
      <sheetData sheetId="7">
        <row r="1">
          <cell r="B1"/>
        </row>
      </sheetData>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_2020"/>
      <sheetName val="Výd. 12_2020"/>
      <sheetName val="Nákl.12_2020"/>
      <sheetName val="Príspevok"/>
      <sheetName val="BČ"/>
      <sheetName val="TKO"/>
      <sheetName val="Ocú práce"/>
      <sheetName val="VČ"/>
      <sheetName val="Hárok1"/>
      <sheetName val="Hárok2"/>
      <sheetName val="Hárok3"/>
    </sheetNames>
    <sheetDataSet>
      <sheetData sheetId="0">
        <row r="9">
          <cell r="F9">
            <v>14691.51</v>
          </cell>
        </row>
        <row r="64">
          <cell r="N64"/>
        </row>
      </sheetData>
      <sheetData sheetId="1"/>
      <sheetData sheetId="2"/>
      <sheetData sheetId="3"/>
      <sheetData sheetId="4">
        <row r="1">
          <cell r="B1">
            <v>29.5</v>
          </cell>
        </row>
      </sheetData>
      <sheetData sheetId="5">
        <row r="3">
          <cell r="B3">
            <v>20.5</v>
          </cell>
        </row>
      </sheetData>
      <sheetData sheetId="6">
        <row r="3">
          <cell r="B3">
            <v>41</v>
          </cell>
        </row>
      </sheetData>
      <sheetData sheetId="7">
        <row r="1">
          <cell r="B1"/>
        </row>
      </sheetData>
      <sheetData sheetId="8"/>
      <sheetData sheetId="9"/>
      <sheetData sheetId="10"/>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80"/>
  <sheetViews>
    <sheetView tabSelected="1" topLeftCell="G1" zoomScale="90" zoomScaleNormal="90" workbookViewId="0">
      <pane ySplit="6" topLeftCell="A162" activePane="bottomLeft" state="frozen"/>
      <selection pane="bottomLeft" activeCell="N164" sqref="N164:N170"/>
    </sheetView>
  </sheetViews>
  <sheetFormatPr defaultColWidth="9.140625" defaultRowHeight="15" x14ac:dyDescent="0.25"/>
  <cols>
    <col min="1" max="1" width="10.42578125" style="112" bestFit="1" customWidth="1"/>
    <col min="2" max="2" width="9.5703125" style="1" customWidth="1"/>
    <col min="3" max="3" width="13" style="89" customWidth="1"/>
    <col min="4" max="4" width="36.7109375" style="1" customWidth="1"/>
    <col min="5" max="5" width="10" style="1" bestFit="1" customWidth="1"/>
    <col min="6" max="6" width="9.85546875" style="1" bestFit="1" customWidth="1"/>
    <col min="7" max="7" width="10.28515625" style="1" bestFit="1" customWidth="1"/>
    <col min="8" max="12" width="9.85546875" style="1" bestFit="1" customWidth="1"/>
    <col min="13" max="13" width="11" style="1" bestFit="1" customWidth="1"/>
    <col min="14" max="14" width="10.7109375" style="1" bestFit="1" customWidth="1"/>
    <col min="15" max="15" width="10.140625" style="1" bestFit="1" customWidth="1"/>
    <col min="16" max="16384" width="9.140625" style="1"/>
  </cols>
  <sheetData>
    <row r="1" spans="1:15" ht="25.5" x14ac:dyDescent="0.35">
      <c r="A1" s="91"/>
      <c r="B1" s="134" t="s">
        <v>158</v>
      </c>
      <c r="C1" s="134"/>
      <c r="D1" s="134"/>
      <c r="E1" s="134"/>
      <c r="F1" s="134"/>
      <c r="G1" s="134"/>
      <c r="H1" s="134"/>
      <c r="I1" s="134"/>
      <c r="J1" s="134"/>
      <c r="K1" s="134"/>
      <c r="L1" s="134"/>
      <c r="M1" s="134"/>
      <c r="N1" s="134"/>
      <c r="O1" s="134"/>
    </row>
    <row r="2" spans="1:15" x14ac:dyDescent="0.25">
      <c r="A2" s="92"/>
      <c r="B2" s="144" t="s">
        <v>0</v>
      </c>
      <c r="C2" s="144"/>
      <c r="D2" s="144"/>
      <c r="E2" s="144"/>
      <c r="F2" s="144"/>
      <c r="G2" s="144"/>
      <c r="H2" s="144"/>
      <c r="I2" s="144"/>
      <c r="J2" s="144"/>
      <c r="K2" s="144"/>
      <c r="L2" s="144"/>
      <c r="M2" s="144"/>
      <c r="N2" s="114"/>
      <c r="O2" s="114"/>
    </row>
    <row r="3" spans="1:15" x14ac:dyDescent="0.25">
      <c r="A3" s="93"/>
      <c r="B3" s="2"/>
      <c r="C3" s="76"/>
      <c r="D3" s="3"/>
      <c r="E3" s="2"/>
      <c r="F3" s="2"/>
      <c r="G3" s="2"/>
      <c r="H3" s="2"/>
      <c r="I3" s="2"/>
      <c r="J3" s="2"/>
      <c r="K3" s="2"/>
      <c r="L3" s="2"/>
      <c r="M3" s="2"/>
      <c r="N3" s="2"/>
      <c r="O3" s="2"/>
    </row>
    <row r="4" spans="1:15" ht="6" customHeight="1" x14ac:dyDescent="0.25">
      <c r="A4" s="93"/>
      <c r="B4" s="2"/>
      <c r="C4" s="76"/>
      <c r="D4" s="3"/>
      <c r="E4" s="2"/>
      <c r="F4" s="2"/>
      <c r="G4" s="2"/>
      <c r="H4" s="2"/>
      <c r="I4" s="2"/>
      <c r="J4" s="2"/>
      <c r="K4" s="2"/>
      <c r="L4" s="2"/>
      <c r="M4" s="2"/>
      <c r="N4" s="2"/>
      <c r="O4" s="2"/>
    </row>
    <row r="5" spans="1:15" ht="15.75" thickBot="1" x14ac:dyDescent="0.3">
      <c r="A5" s="94"/>
      <c r="B5" s="4" t="s">
        <v>1</v>
      </c>
      <c r="C5" s="76"/>
      <c r="D5" s="3"/>
      <c r="E5" s="147" t="s">
        <v>15</v>
      </c>
      <c r="F5" s="147"/>
      <c r="G5" s="147"/>
      <c r="H5" s="147"/>
      <c r="I5" s="147"/>
      <c r="J5" s="147"/>
      <c r="K5" s="147"/>
      <c r="L5" s="147"/>
      <c r="M5" s="147"/>
      <c r="N5" s="147"/>
      <c r="O5" s="147"/>
    </row>
    <row r="6" spans="1:15" ht="33.75" customHeight="1" thickBot="1" x14ac:dyDescent="0.3">
      <c r="A6" s="95" t="s">
        <v>18</v>
      </c>
      <c r="B6" s="5" t="s">
        <v>107</v>
      </c>
      <c r="C6" s="129" t="s">
        <v>20</v>
      </c>
      <c r="D6" s="6" t="s">
        <v>2</v>
      </c>
      <c r="E6" s="130" t="s">
        <v>141</v>
      </c>
      <c r="F6" s="123" t="s">
        <v>147</v>
      </c>
      <c r="G6" s="123" t="s">
        <v>148</v>
      </c>
      <c r="H6" s="123" t="s">
        <v>150</v>
      </c>
      <c r="I6" s="123" t="s">
        <v>151</v>
      </c>
      <c r="J6" s="123" t="s">
        <v>154</v>
      </c>
      <c r="K6" s="123" t="s">
        <v>155</v>
      </c>
      <c r="L6" s="123" t="s">
        <v>156</v>
      </c>
      <c r="M6" s="124" t="s">
        <v>98</v>
      </c>
      <c r="N6" s="127" t="s">
        <v>159</v>
      </c>
      <c r="O6" s="124" t="s">
        <v>160</v>
      </c>
    </row>
    <row r="7" spans="1:15" x14ac:dyDescent="0.25">
      <c r="A7" s="141" t="s">
        <v>51</v>
      </c>
      <c r="B7" s="142"/>
      <c r="C7" s="142"/>
      <c r="D7" s="143"/>
      <c r="E7" s="7"/>
      <c r="F7" s="7"/>
      <c r="G7" s="7"/>
      <c r="H7" s="7"/>
      <c r="I7" s="7"/>
      <c r="J7" s="7"/>
      <c r="K7" s="7"/>
      <c r="L7" s="7"/>
      <c r="M7" s="7"/>
      <c r="N7" s="7"/>
      <c r="O7" s="7"/>
    </row>
    <row r="8" spans="1:15" x14ac:dyDescent="0.25">
      <c r="A8" s="96"/>
      <c r="B8" s="8" t="s">
        <v>3</v>
      </c>
      <c r="C8" s="77"/>
      <c r="D8" s="9" t="s">
        <v>78</v>
      </c>
      <c r="E8" s="9"/>
      <c r="F8" s="10"/>
      <c r="G8" s="10"/>
      <c r="H8" s="10"/>
      <c r="I8" s="10"/>
      <c r="J8" s="10"/>
      <c r="K8" s="10"/>
      <c r="L8" s="10"/>
      <c r="M8" s="10"/>
      <c r="N8" s="10"/>
      <c r="O8" s="10"/>
    </row>
    <row r="9" spans="1:15" x14ac:dyDescent="0.25">
      <c r="A9" s="97">
        <v>41</v>
      </c>
      <c r="B9" s="43"/>
      <c r="C9" s="44">
        <v>312007</v>
      </c>
      <c r="D9" s="11" t="s">
        <v>134</v>
      </c>
      <c r="E9" s="13">
        <f>ROUND(E87,0)</f>
        <v>150604</v>
      </c>
      <c r="F9" s="13">
        <v>4205.03</v>
      </c>
      <c r="G9" s="13">
        <v>-14700</v>
      </c>
      <c r="H9" s="13">
        <v>2000</v>
      </c>
      <c r="I9" s="13"/>
      <c r="J9" s="13">
        <v>1100</v>
      </c>
      <c r="K9" s="13">
        <v>2600</v>
      </c>
      <c r="L9" s="13"/>
      <c r="M9" s="13">
        <f>E9+F9+G9+H9+I9+J9+K9+L9</f>
        <v>145809.03</v>
      </c>
      <c r="N9" s="13">
        <v>145809.03</v>
      </c>
      <c r="O9" s="117">
        <f>N9/M9</f>
        <v>1</v>
      </c>
    </row>
    <row r="10" spans="1:15" x14ac:dyDescent="0.25">
      <c r="A10" s="97">
        <v>41</v>
      </c>
      <c r="B10" s="43"/>
      <c r="C10" s="44">
        <v>312007</v>
      </c>
      <c r="D10" s="11" t="s">
        <v>135</v>
      </c>
      <c r="E10" s="13">
        <f>ROUND(E106-E104-E20,0)</f>
        <v>134381</v>
      </c>
      <c r="F10" s="13">
        <v>6588</v>
      </c>
      <c r="G10" s="13"/>
      <c r="H10" s="13">
        <v>700</v>
      </c>
      <c r="I10" s="13"/>
      <c r="J10" s="13">
        <v>23719</v>
      </c>
      <c r="K10" s="13">
        <v>1700</v>
      </c>
      <c r="L10" s="13"/>
      <c r="M10" s="13">
        <f t="shared" ref="M10:M16" si="0">E10+F10+G10+H10+I10+J10+K10+L10</f>
        <v>167088</v>
      </c>
      <c r="N10" s="13">
        <v>167088</v>
      </c>
      <c r="O10" s="117">
        <f t="shared" ref="O10:O16" si="1">N10/M10</f>
        <v>1</v>
      </c>
    </row>
    <row r="11" spans="1:15" x14ac:dyDescent="0.25">
      <c r="A11" s="97">
        <v>41</v>
      </c>
      <c r="B11" s="43"/>
      <c r="C11" s="44">
        <v>312007</v>
      </c>
      <c r="D11" s="11" t="s">
        <v>91</v>
      </c>
      <c r="E11" s="13">
        <v>15000</v>
      </c>
      <c r="F11" s="13"/>
      <c r="G11" s="13">
        <v>-10000</v>
      </c>
      <c r="H11" s="13"/>
      <c r="I11" s="13"/>
      <c r="J11" s="13"/>
      <c r="K11" s="13">
        <v>-1700</v>
      </c>
      <c r="L11" s="13"/>
      <c r="M11" s="13">
        <f t="shared" si="0"/>
        <v>3300</v>
      </c>
      <c r="N11" s="13">
        <v>2000</v>
      </c>
      <c r="O11" s="117">
        <f t="shared" si="1"/>
        <v>0.60606060606060608</v>
      </c>
    </row>
    <row r="12" spans="1:15" x14ac:dyDescent="0.25">
      <c r="A12" s="97">
        <v>41</v>
      </c>
      <c r="B12" s="43"/>
      <c r="C12" s="44">
        <v>312007</v>
      </c>
      <c r="D12" s="11" t="s">
        <v>95</v>
      </c>
      <c r="E12" s="13">
        <f>ROUND(SUM(E108:E119),0)</f>
        <v>150384</v>
      </c>
      <c r="F12" s="13"/>
      <c r="G12" s="13"/>
      <c r="H12" s="13"/>
      <c r="I12" s="13"/>
      <c r="J12" s="13">
        <v>-24819</v>
      </c>
      <c r="K12" s="13">
        <v>-2600</v>
      </c>
      <c r="L12" s="13"/>
      <c r="M12" s="13">
        <f t="shared" si="0"/>
        <v>122965</v>
      </c>
      <c r="N12" s="13">
        <v>110256</v>
      </c>
      <c r="O12" s="117">
        <f>N12/M12</f>
        <v>0.89664538689871098</v>
      </c>
    </row>
    <row r="13" spans="1:15" x14ac:dyDescent="0.25">
      <c r="A13" s="97" t="s">
        <v>106</v>
      </c>
      <c r="B13" s="43"/>
      <c r="C13" s="78">
        <v>322005</v>
      </c>
      <c r="D13" s="43" t="s">
        <v>136</v>
      </c>
      <c r="E13" s="38">
        <v>105000</v>
      </c>
      <c r="F13" s="38"/>
      <c r="G13" s="38">
        <v>-20000</v>
      </c>
      <c r="H13" s="38"/>
      <c r="I13" s="38">
        <v>65000</v>
      </c>
      <c r="J13" s="38"/>
      <c r="K13" s="38"/>
      <c r="L13" s="38"/>
      <c r="M13" s="38">
        <f t="shared" si="0"/>
        <v>150000</v>
      </c>
      <c r="N13" s="38">
        <v>150000</v>
      </c>
      <c r="O13" s="118">
        <f t="shared" si="1"/>
        <v>1</v>
      </c>
    </row>
    <row r="14" spans="1:15" x14ac:dyDescent="0.25">
      <c r="A14" s="97">
        <v>41</v>
      </c>
      <c r="B14" s="43"/>
      <c r="C14" s="78">
        <v>322005</v>
      </c>
      <c r="D14" s="43" t="s">
        <v>137</v>
      </c>
      <c r="E14" s="38"/>
      <c r="F14" s="38"/>
      <c r="G14" s="38"/>
      <c r="H14" s="38"/>
      <c r="I14" s="38"/>
      <c r="J14" s="38"/>
      <c r="K14" s="38"/>
      <c r="L14" s="38"/>
      <c r="M14" s="38">
        <f t="shared" si="0"/>
        <v>0</v>
      </c>
      <c r="N14" s="38">
        <v>0</v>
      </c>
      <c r="O14" s="118"/>
    </row>
    <row r="15" spans="1:15" x14ac:dyDescent="0.25">
      <c r="A15" s="113">
        <v>41</v>
      </c>
      <c r="B15" s="43"/>
      <c r="C15" s="78">
        <v>322005</v>
      </c>
      <c r="D15" s="43" t="s">
        <v>152</v>
      </c>
      <c r="E15" s="38"/>
      <c r="F15" s="38"/>
      <c r="G15" s="38"/>
      <c r="H15" s="38"/>
      <c r="I15" s="38"/>
      <c r="J15" s="38">
        <v>10000</v>
      </c>
      <c r="K15" s="38"/>
      <c r="L15" s="38"/>
      <c r="M15" s="38">
        <f t="shared" si="0"/>
        <v>10000</v>
      </c>
      <c r="N15" s="38">
        <v>10000</v>
      </c>
      <c r="O15" s="118">
        <f t="shared" si="1"/>
        <v>1</v>
      </c>
    </row>
    <row r="16" spans="1:15" x14ac:dyDescent="0.25">
      <c r="A16" s="98">
        <v>41</v>
      </c>
      <c r="B16" s="43"/>
      <c r="C16" s="79">
        <v>453</v>
      </c>
      <c r="D16" s="18" t="s">
        <v>99</v>
      </c>
      <c r="E16" s="65">
        <v>0</v>
      </c>
      <c r="F16" s="65">
        <v>32368.33</v>
      </c>
      <c r="G16" s="65"/>
      <c r="H16" s="65"/>
      <c r="I16" s="65"/>
      <c r="J16" s="65"/>
      <c r="K16" s="65"/>
      <c r="L16" s="65"/>
      <c r="M16" s="65">
        <f t="shared" si="0"/>
        <v>32368.33</v>
      </c>
      <c r="N16" s="65">
        <v>32368.329999999998</v>
      </c>
      <c r="O16" s="119">
        <f t="shared" si="1"/>
        <v>0.99999999999999989</v>
      </c>
    </row>
    <row r="17" spans="1:15" x14ac:dyDescent="0.25">
      <c r="A17" s="99" t="s">
        <v>46</v>
      </c>
      <c r="B17" s="41"/>
      <c r="C17" s="80"/>
      <c r="D17" s="14" t="s">
        <v>78</v>
      </c>
      <c r="E17" s="15">
        <f t="shared" ref="E17:K17" si="2">SUM(E8:E16)</f>
        <v>555369</v>
      </c>
      <c r="F17" s="15">
        <f t="shared" si="2"/>
        <v>43161.36</v>
      </c>
      <c r="G17" s="15">
        <f t="shared" si="2"/>
        <v>-44700</v>
      </c>
      <c r="H17" s="15">
        <f t="shared" si="2"/>
        <v>2700</v>
      </c>
      <c r="I17" s="15">
        <f t="shared" si="2"/>
        <v>65000</v>
      </c>
      <c r="J17" s="15">
        <f t="shared" si="2"/>
        <v>10000</v>
      </c>
      <c r="K17" s="15">
        <f t="shared" si="2"/>
        <v>0</v>
      </c>
      <c r="L17" s="15"/>
      <c r="M17" s="15">
        <f>SUM(M8:M16)</f>
        <v>631530.36</v>
      </c>
      <c r="N17" s="15">
        <f t="shared" ref="N17" si="3">SUM(N8:N16)</f>
        <v>617521.36</v>
      </c>
      <c r="O17" s="121">
        <f>N17/M17</f>
        <v>0.97781737682413239</v>
      </c>
    </row>
    <row r="18" spans="1:15" x14ac:dyDescent="0.25">
      <c r="A18" s="96"/>
      <c r="B18" s="8" t="s">
        <v>3</v>
      </c>
      <c r="C18" s="77"/>
      <c r="D18" s="9" t="s">
        <v>79</v>
      </c>
      <c r="E18" s="9"/>
      <c r="F18" s="9"/>
      <c r="G18" s="9"/>
      <c r="H18" s="9"/>
      <c r="I18" s="9"/>
      <c r="J18" s="9"/>
      <c r="K18" s="9"/>
      <c r="L18" s="9"/>
      <c r="M18" s="9"/>
      <c r="N18" s="9"/>
      <c r="O18" s="9"/>
    </row>
    <row r="19" spans="1:15" x14ac:dyDescent="0.25">
      <c r="A19" s="97">
        <v>71</v>
      </c>
      <c r="B19" s="43"/>
      <c r="C19" s="44" t="s">
        <v>104</v>
      </c>
      <c r="D19" s="11" t="s">
        <v>81</v>
      </c>
      <c r="E19" s="66">
        <v>0</v>
      </c>
      <c r="F19" s="13">
        <v>0</v>
      </c>
      <c r="G19" s="13"/>
      <c r="H19" s="13"/>
      <c r="I19" s="13">
        <v>200</v>
      </c>
      <c r="J19" s="13"/>
      <c r="K19" s="13"/>
      <c r="L19" s="13">
        <v>484.14</v>
      </c>
      <c r="M19" s="13">
        <f t="shared" ref="M19:M20" si="4">E19+F19+G19+H19+I19+J19+K19+L19</f>
        <v>684.14</v>
      </c>
      <c r="N19" s="13">
        <v>684.1400000000001</v>
      </c>
      <c r="O19" s="117">
        <f>N19/M19</f>
        <v>1.0000000000000002</v>
      </c>
    </row>
    <row r="20" spans="1:15" x14ac:dyDescent="0.25">
      <c r="A20" s="97">
        <v>71</v>
      </c>
      <c r="B20" s="43"/>
      <c r="C20" s="44" t="s">
        <v>105</v>
      </c>
      <c r="D20" s="11" t="s">
        <v>80</v>
      </c>
      <c r="E20" s="66">
        <v>6700</v>
      </c>
      <c r="F20" s="13">
        <v>0</v>
      </c>
      <c r="G20" s="13">
        <v>20300</v>
      </c>
      <c r="H20" s="13"/>
      <c r="I20" s="13"/>
      <c r="J20" s="13"/>
      <c r="K20" s="13">
        <v>2500</v>
      </c>
      <c r="L20" s="13"/>
      <c r="M20" s="13">
        <f t="shared" si="4"/>
        <v>29500</v>
      </c>
      <c r="N20" s="13">
        <v>29386.7</v>
      </c>
      <c r="O20" s="117">
        <f>N20/M20</f>
        <v>0.99615932203389834</v>
      </c>
    </row>
    <row r="21" spans="1:15" x14ac:dyDescent="0.25">
      <c r="A21" s="99" t="s">
        <v>46</v>
      </c>
      <c r="B21" s="41"/>
      <c r="C21" s="80"/>
      <c r="D21" s="14" t="s">
        <v>79</v>
      </c>
      <c r="E21" s="16">
        <f>SUM(E19:E20)</f>
        <v>6700</v>
      </c>
      <c r="F21" s="16">
        <f t="shared" ref="F21:M21" si="5">SUM(F19:F20)</f>
        <v>0</v>
      </c>
      <c r="G21" s="16">
        <f t="shared" ref="G21:H21" si="6">SUM(G19:G20)</f>
        <v>20300</v>
      </c>
      <c r="H21" s="16">
        <f t="shared" si="6"/>
        <v>0</v>
      </c>
      <c r="I21" s="16">
        <f t="shared" ref="I21:J21" si="7">SUM(I19:I20)</f>
        <v>200</v>
      </c>
      <c r="J21" s="16">
        <f t="shared" si="7"/>
        <v>0</v>
      </c>
      <c r="K21" s="16">
        <f t="shared" ref="K21:L21" si="8">SUM(K19:K20)</f>
        <v>2500</v>
      </c>
      <c r="L21" s="16">
        <f t="shared" si="8"/>
        <v>484.14</v>
      </c>
      <c r="M21" s="16">
        <f t="shared" si="5"/>
        <v>30184.14</v>
      </c>
      <c r="N21" s="16">
        <f t="shared" ref="N21" si="9">SUM(N19:N20)</f>
        <v>30070.84</v>
      </c>
      <c r="O21" s="121">
        <f>N21/M21</f>
        <v>0.99624637309527453</v>
      </c>
    </row>
    <row r="22" spans="1:15" x14ac:dyDescent="0.25">
      <c r="A22" s="135" t="s">
        <v>57</v>
      </c>
      <c r="B22" s="136"/>
      <c r="C22" s="136"/>
      <c r="D22" s="137"/>
      <c r="E22" s="17">
        <f t="shared" ref="E22:M22" si="10">E21+E17</f>
        <v>562069</v>
      </c>
      <c r="F22" s="17">
        <f t="shared" ref="F22:L22" si="11">F21+F17</f>
        <v>43161.36</v>
      </c>
      <c r="G22" s="17">
        <f t="shared" si="11"/>
        <v>-24400</v>
      </c>
      <c r="H22" s="17">
        <f t="shared" si="11"/>
        <v>2700</v>
      </c>
      <c r="I22" s="17">
        <f t="shared" si="11"/>
        <v>65200</v>
      </c>
      <c r="J22" s="17">
        <f t="shared" si="11"/>
        <v>10000</v>
      </c>
      <c r="K22" s="17">
        <f t="shared" si="11"/>
        <v>2500</v>
      </c>
      <c r="L22" s="17">
        <f t="shared" si="11"/>
        <v>484.14</v>
      </c>
      <c r="M22" s="17">
        <f t="shared" si="10"/>
        <v>661714.5</v>
      </c>
      <c r="N22" s="17">
        <f t="shared" ref="N22" si="12">N21+N17</f>
        <v>647592.19999999995</v>
      </c>
      <c r="O22" s="122">
        <f>N22/M22</f>
        <v>0.97865801641040051</v>
      </c>
    </row>
    <row r="23" spans="1:15" x14ac:dyDescent="0.25">
      <c r="A23" s="141" t="s">
        <v>60</v>
      </c>
      <c r="B23" s="142"/>
      <c r="C23" s="142"/>
      <c r="D23" s="143"/>
      <c r="E23" s="7"/>
      <c r="F23" s="7"/>
      <c r="G23" s="7"/>
      <c r="H23" s="7"/>
      <c r="I23" s="7"/>
      <c r="J23" s="7"/>
      <c r="K23" s="7"/>
      <c r="L23" s="7"/>
      <c r="M23" s="7"/>
      <c r="N23" s="7"/>
      <c r="O23" s="7"/>
    </row>
    <row r="24" spans="1:15" x14ac:dyDescent="0.25">
      <c r="A24" s="96"/>
      <c r="B24" s="8" t="s">
        <v>3</v>
      </c>
      <c r="C24" s="77"/>
      <c r="D24" s="9" t="s">
        <v>82</v>
      </c>
      <c r="E24" s="9"/>
      <c r="F24" s="9"/>
      <c r="G24" s="9"/>
      <c r="H24" s="9"/>
      <c r="I24" s="9"/>
      <c r="J24" s="9"/>
      <c r="K24" s="9"/>
      <c r="L24" s="9"/>
      <c r="M24" s="9"/>
      <c r="N24" s="9"/>
      <c r="O24" s="9"/>
    </row>
    <row r="25" spans="1:15" x14ac:dyDescent="0.25">
      <c r="A25" s="97" t="s">
        <v>157</v>
      </c>
      <c r="B25" s="43"/>
      <c r="C25" s="44">
        <v>322005</v>
      </c>
      <c r="D25" s="11" t="s">
        <v>83</v>
      </c>
      <c r="E25" s="67">
        <f>ROUND(E172,0)</f>
        <v>144207</v>
      </c>
      <c r="F25" s="38">
        <v>7197.22</v>
      </c>
      <c r="G25" s="38">
        <v>-19000</v>
      </c>
      <c r="H25" s="38"/>
      <c r="I25" s="38"/>
      <c r="J25" s="38"/>
      <c r="K25" s="38"/>
      <c r="L25" s="38"/>
      <c r="M25" s="38">
        <f>E25+F25+G25+H25+I25+J25+K25+L25</f>
        <v>132404.22</v>
      </c>
      <c r="N25" s="38">
        <v>132403.22</v>
      </c>
      <c r="O25" s="118">
        <f>N25/M25</f>
        <v>0.9999924473706352</v>
      </c>
    </row>
    <row r="26" spans="1:15" x14ac:dyDescent="0.25">
      <c r="A26" s="97">
        <v>71</v>
      </c>
      <c r="B26" s="43"/>
      <c r="C26" s="44">
        <v>242</v>
      </c>
      <c r="D26" s="11" t="s">
        <v>84</v>
      </c>
      <c r="E26" s="68">
        <v>0</v>
      </c>
      <c r="F26" s="20">
        <v>0</v>
      </c>
      <c r="G26" s="20"/>
      <c r="H26" s="20"/>
      <c r="I26" s="20"/>
      <c r="J26" s="20"/>
      <c r="K26" s="20"/>
      <c r="L26" s="20"/>
      <c r="M26" s="13">
        <f>E26+F26+G26+H26+I26+J26+K26</f>
        <v>0</v>
      </c>
      <c r="N26" s="13">
        <v>0</v>
      </c>
      <c r="O26" s="117"/>
    </row>
    <row r="27" spans="1:15" x14ac:dyDescent="0.25">
      <c r="A27" s="99" t="s">
        <v>46</v>
      </c>
      <c r="B27" s="41"/>
      <c r="C27" s="80"/>
      <c r="D27" s="14" t="s">
        <v>78</v>
      </c>
      <c r="E27" s="15">
        <f t="shared" ref="E27:M27" si="13">SUM(E25:E26)</f>
        <v>144207</v>
      </c>
      <c r="F27" s="15">
        <f t="shared" si="13"/>
        <v>7197.22</v>
      </c>
      <c r="G27" s="15">
        <f t="shared" si="13"/>
        <v>-19000</v>
      </c>
      <c r="H27" s="15">
        <f t="shared" si="13"/>
        <v>0</v>
      </c>
      <c r="I27" s="15">
        <f t="shared" si="13"/>
        <v>0</v>
      </c>
      <c r="J27" s="15">
        <f t="shared" si="13"/>
        <v>0</v>
      </c>
      <c r="K27" s="15">
        <f t="shared" si="13"/>
        <v>0</v>
      </c>
      <c r="L27" s="15">
        <f t="shared" si="13"/>
        <v>0</v>
      </c>
      <c r="M27" s="15">
        <f t="shared" si="13"/>
        <v>132404.22</v>
      </c>
      <c r="N27" s="15">
        <f t="shared" ref="N27" si="14">SUM(N25:N26)</f>
        <v>132403.22</v>
      </c>
      <c r="O27" s="121">
        <f>N27/M27</f>
        <v>0.9999924473706352</v>
      </c>
    </row>
    <row r="28" spans="1:15" x14ac:dyDescent="0.25">
      <c r="A28" s="96"/>
      <c r="B28" s="8" t="s">
        <v>3</v>
      </c>
      <c r="C28" s="77"/>
      <c r="D28" s="9" t="s">
        <v>79</v>
      </c>
      <c r="E28" s="9"/>
      <c r="F28" s="9"/>
      <c r="G28" s="9"/>
      <c r="H28" s="9"/>
      <c r="I28" s="9"/>
      <c r="J28" s="9"/>
      <c r="K28" s="9"/>
      <c r="L28" s="9"/>
      <c r="M28" s="9"/>
      <c r="N28" s="9"/>
      <c r="O28" s="9"/>
    </row>
    <row r="29" spans="1:15" s="19" customFormat="1" ht="12.75" x14ac:dyDescent="0.2">
      <c r="A29" s="100" t="s">
        <v>108</v>
      </c>
      <c r="B29" s="46"/>
      <c r="C29" s="47">
        <v>453</v>
      </c>
      <c r="D29" s="18" t="s">
        <v>99</v>
      </c>
      <c r="E29" s="65">
        <v>7275</v>
      </c>
      <c r="F29" s="65">
        <v>10994.34</v>
      </c>
      <c r="G29" s="65"/>
      <c r="H29" s="65"/>
      <c r="I29" s="65"/>
      <c r="J29" s="65"/>
      <c r="K29" s="65"/>
      <c r="L29" s="65"/>
      <c r="M29" s="65">
        <f t="shared" ref="M29" si="15">E29+F29+G29+H29+I29+J29+K29+L29</f>
        <v>18269.34</v>
      </c>
      <c r="N29" s="65">
        <v>18269.34</v>
      </c>
      <c r="O29" s="119">
        <f t="shared" ref="O29:O38" si="16">N29/M29</f>
        <v>1</v>
      </c>
    </row>
    <row r="30" spans="1:15" s="19" customFormat="1" ht="12.75" x14ac:dyDescent="0.2">
      <c r="A30" s="100">
        <v>71</v>
      </c>
      <c r="B30" s="46"/>
      <c r="C30" s="47">
        <v>223001</v>
      </c>
      <c r="D30" s="18" t="s">
        <v>72</v>
      </c>
      <c r="E30" s="13">
        <v>2500</v>
      </c>
      <c r="F30" s="13"/>
      <c r="G30" s="13"/>
      <c r="H30" s="13"/>
      <c r="I30" s="13"/>
      <c r="J30" s="13"/>
      <c r="K30" s="13">
        <v>4000</v>
      </c>
      <c r="L30" s="13"/>
      <c r="M30" s="13">
        <f t="shared" ref="M30:M38" si="17">E30+F30+G30+H30+I30+J30+K30+L30</f>
        <v>6500</v>
      </c>
      <c r="N30" s="13">
        <v>7328.77</v>
      </c>
      <c r="O30" s="117">
        <f t="shared" si="16"/>
        <v>1.1275030769230769</v>
      </c>
    </row>
    <row r="31" spans="1:15" x14ac:dyDescent="0.25">
      <c r="A31" s="100">
        <v>71</v>
      </c>
      <c r="B31" s="48"/>
      <c r="C31" s="47">
        <v>223001</v>
      </c>
      <c r="D31" s="12" t="s">
        <v>96</v>
      </c>
      <c r="E31" s="13">
        <v>120</v>
      </c>
      <c r="F31" s="13"/>
      <c r="G31" s="13"/>
      <c r="H31" s="13"/>
      <c r="I31" s="13"/>
      <c r="J31" s="13"/>
      <c r="K31" s="13">
        <v>1000</v>
      </c>
      <c r="L31" s="13"/>
      <c r="M31" s="13">
        <f t="shared" si="17"/>
        <v>1120</v>
      </c>
      <c r="N31" s="13">
        <v>1069.95</v>
      </c>
      <c r="O31" s="117">
        <f t="shared" si="16"/>
        <v>0.95531250000000001</v>
      </c>
    </row>
    <row r="32" spans="1:15" s="2" customFormat="1" x14ac:dyDescent="0.25">
      <c r="A32" s="100">
        <v>71</v>
      </c>
      <c r="B32" s="46"/>
      <c r="C32" s="47">
        <v>223001</v>
      </c>
      <c r="D32" s="22" t="s">
        <v>61</v>
      </c>
      <c r="E32" s="13">
        <v>1800</v>
      </c>
      <c r="F32" s="20"/>
      <c r="G32" s="20"/>
      <c r="H32" s="20"/>
      <c r="I32" s="20"/>
      <c r="J32" s="20"/>
      <c r="K32" s="20">
        <v>-300</v>
      </c>
      <c r="L32" s="20"/>
      <c r="M32" s="13">
        <f t="shared" si="17"/>
        <v>1500</v>
      </c>
      <c r="N32" s="13">
        <v>1918</v>
      </c>
      <c r="O32" s="117">
        <f t="shared" si="16"/>
        <v>1.2786666666666666</v>
      </c>
    </row>
    <row r="33" spans="1:15" s="2" customFormat="1" x14ac:dyDescent="0.25">
      <c r="A33" s="100">
        <v>71</v>
      </c>
      <c r="B33" s="46"/>
      <c r="C33" s="47">
        <v>223001</v>
      </c>
      <c r="D33" s="22" t="s">
        <v>85</v>
      </c>
      <c r="E33" s="13">
        <v>54360</v>
      </c>
      <c r="F33" s="20"/>
      <c r="G33" s="20"/>
      <c r="H33" s="20"/>
      <c r="I33" s="20"/>
      <c r="J33" s="20"/>
      <c r="K33" s="20">
        <v>4000</v>
      </c>
      <c r="L33" s="20"/>
      <c r="M33" s="13">
        <f t="shared" si="17"/>
        <v>58360</v>
      </c>
      <c r="N33" s="13">
        <v>60677.59</v>
      </c>
      <c r="O33" s="117">
        <f t="shared" si="16"/>
        <v>1.0397119602467444</v>
      </c>
    </row>
    <row r="34" spans="1:15" s="2" customFormat="1" x14ac:dyDescent="0.25">
      <c r="A34" s="100">
        <v>71</v>
      </c>
      <c r="B34" s="46"/>
      <c r="C34" s="47">
        <v>223001</v>
      </c>
      <c r="D34" s="22" t="s">
        <v>86</v>
      </c>
      <c r="E34" s="13">
        <v>3600</v>
      </c>
      <c r="F34" s="20"/>
      <c r="G34" s="20"/>
      <c r="H34" s="20"/>
      <c r="I34" s="20"/>
      <c r="J34" s="20"/>
      <c r="K34" s="20">
        <v>1200</v>
      </c>
      <c r="L34" s="20"/>
      <c r="M34" s="13">
        <f t="shared" si="17"/>
        <v>4800</v>
      </c>
      <c r="N34" s="13">
        <v>4800</v>
      </c>
      <c r="O34" s="117">
        <f t="shared" si="16"/>
        <v>1</v>
      </c>
    </row>
    <row r="35" spans="1:15" s="2" customFormat="1" x14ac:dyDescent="0.25">
      <c r="A35" s="100">
        <v>71</v>
      </c>
      <c r="B35" s="46"/>
      <c r="C35" s="47">
        <v>223001</v>
      </c>
      <c r="D35" s="22" t="s">
        <v>87</v>
      </c>
      <c r="E35" s="13">
        <v>240</v>
      </c>
      <c r="F35" s="20"/>
      <c r="G35" s="20"/>
      <c r="H35" s="20"/>
      <c r="I35" s="20"/>
      <c r="J35" s="20"/>
      <c r="K35" s="20">
        <v>-240</v>
      </c>
      <c r="L35" s="20"/>
      <c r="M35" s="13">
        <f t="shared" si="17"/>
        <v>0</v>
      </c>
      <c r="N35" s="13">
        <v>0</v>
      </c>
      <c r="O35" s="117"/>
    </row>
    <row r="36" spans="1:15" s="2" customFormat="1" x14ac:dyDescent="0.25">
      <c r="A36" s="100">
        <v>71</v>
      </c>
      <c r="B36" s="46"/>
      <c r="C36" s="47">
        <v>223001</v>
      </c>
      <c r="D36" s="22" t="s">
        <v>88</v>
      </c>
      <c r="E36" s="13">
        <v>60</v>
      </c>
      <c r="F36" s="20"/>
      <c r="G36" s="20"/>
      <c r="H36" s="20"/>
      <c r="I36" s="20"/>
      <c r="J36" s="20"/>
      <c r="K36" s="20">
        <v>60</v>
      </c>
      <c r="L36" s="20"/>
      <c r="M36" s="13">
        <f t="shared" si="17"/>
        <v>120</v>
      </c>
      <c r="N36" s="13">
        <v>120</v>
      </c>
      <c r="O36" s="117">
        <f t="shared" si="16"/>
        <v>1</v>
      </c>
    </row>
    <row r="37" spans="1:15" s="23" customFormat="1" ht="12.75" x14ac:dyDescent="0.2">
      <c r="A37" s="100">
        <v>71</v>
      </c>
      <c r="B37" s="43"/>
      <c r="C37" s="47">
        <v>223001</v>
      </c>
      <c r="D37" s="11" t="s">
        <v>89</v>
      </c>
      <c r="E37" s="13">
        <v>86325</v>
      </c>
      <c r="F37" s="37"/>
      <c r="G37" s="37"/>
      <c r="H37" s="37"/>
      <c r="I37" s="37"/>
      <c r="J37" s="37"/>
      <c r="K37" s="37">
        <v>1500</v>
      </c>
      <c r="L37" s="37"/>
      <c r="M37" s="13">
        <f t="shared" si="17"/>
        <v>87825</v>
      </c>
      <c r="N37" s="13">
        <v>92319.26</v>
      </c>
      <c r="O37" s="117">
        <f t="shared" si="16"/>
        <v>1.051172900654711</v>
      </c>
    </row>
    <row r="38" spans="1:15" x14ac:dyDescent="0.25">
      <c r="A38" s="100">
        <v>71</v>
      </c>
      <c r="B38" s="43"/>
      <c r="C38" s="44">
        <v>292</v>
      </c>
      <c r="D38" s="11" t="s">
        <v>90</v>
      </c>
      <c r="E38" s="13">
        <v>4000</v>
      </c>
      <c r="F38" s="20"/>
      <c r="G38" s="20"/>
      <c r="H38" s="20"/>
      <c r="I38" s="20"/>
      <c r="J38" s="20"/>
      <c r="K38" s="20">
        <v>-550</v>
      </c>
      <c r="L38" s="20"/>
      <c r="M38" s="13">
        <f t="shared" si="17"/>
        <v>3450</v>
      </c>
      <c r="N38" s="13">
        <v>3549.4</v>
      </c>
      <c r="O38" s="117">
        <f t="shared" si="16"/>
        <v>1.0288115942028986</v>
      </c>
    </row>
    <row r="39" spans="1:15" x14ac:dyDescent="0.25">
      <c r="A39" s="99" t="s">
        <v>46</v>
      </c>
      <c r="B39" s="41"/>
      <c r="C39" s="80"/>
      <c r="D39" s="14" t="s">
        <v>78</v>
      </c>
      <c r="E39" s="15">
        <f>SUM(E29:E38)</f>
        <v>160280</v>
      </c>
      <c r="F39" s="15">
        <f t="shared" ref="F39:M39" si="18">SUM(F29:F38)</f>
        <v>10994.34</v>
      </c>
      <c r="G39" s="15">
        <f t="shared" ref="G39:H39" si="19">SUM(G29:G38)</f>
        <v>0</v>
      </c>
      <c r="H39" s="15">
        <f t="shared" si="19"/>
        <v>0</v>
      </c>
      <c r="I39" s="15">
        <f t="shared" ref="I39:J39" si="20">SUM(I29:I38)</f>
        <v>0</v>
      </c>
      <c r="J39" s="15">
        <f t="shared" si="20"/>
        <v>0</v>
      </c>
      <c r="K39" s="15">
        <f t="shared" ref="K39:L39" si="21">SUM(K29:K38)</f>
        <v>10670</v>
      </c>
      <c r="L39" s="15">
        <f t="shared" si="21"/>
        <v>0</v>
      </c>
      <c r="M39" s="15">
        <f t="shared" si="18"/>
        <v>181944.34</v>
      </c>
      <c r="N39" s="15">
        <f>SUM(N29:N38)</f>
        <v>190052.30999999997</v>
      </c>
      <c r="O39" s="121">
        <f>N39/M39</f>
        <v>1.044562914130772</v>
      </c>
    </row>
    <row r="40" spans="1:15" ht="15.75" thickBot="1" x14ac:dyDescent="0.3">
      <c r="A40" s="135" t="s">
        <v>75</v>
      </c>
      <c r="B40" s="136"/>
      <c r="C40" s="136"/>
      <c r="D40" s="137"/>
      <c r="E40" s="17">
        <f t="shared" ref="E40:M40" si="22">SUM(E39,E27)</f>
        <v>304487</v>
      </c>
      <c r="F40" s="17">
        <f t="shared" si="22"/>
        <v>18191.560000000001</v>
      </c>
      <c r="G40" s="17">
        <f t="shared" ref="G40:H40" si="23">SUM(G39,G27)</f>
        <v>-19000</v>
      </c>
      <c r="H40" s="17">
        <f t="shared" si="23"/>
        <v>0</v>
      </c>
      <c r="I40" s="17">
        <f t="shared" ref="I40:J40" si="24">SUM(I39,I27)</f>
        <v>0</v>
      </c>
      <c r="J40" s="17">
        <f t="shared" si="24"/>
        <v>0</v>
      </c>
      <c r="K40" s="17">
        <f t="shared" ref="K40:L40" si="25">SUM(K39,K27)</f>
        <v>10670</v>
      </c>
      <c r="L40" s="17">
        <f t="shared" si="25"/>
        <v>0</v>
      </c>
      <c r="M40" s="17">
        <f t="shared" si="22"/>
        <v>314348.56</v>
      </c>
      <c r="N40" s="17">
        <f t="shared" ref="N40" si="26">SUM(N39,N27)</f>
        <v>322455.52999999997</v>
      </c>
      <c r="O40" s="122">
        <f>N40/M40</f>
        <v>1.0257897475337567</v>
      </c>
    </row>
    <row r="41" spans="1:15" ht="16.5" thickBot="1" x14ac:dyDescent="0.3">
      <c r="A41" s="90"/>
      <c r="B41" s="145" t="s">
        <v>4</v>
      </c>
      <c r="C41" s="146"/>
      <c r="D41" s="146"/>
      <c r="E41" s="70">
        <f t="shared" ref="E41:M41" si="27">E40+E22</f>
        <v>866556</v>
      </c>
      <c r="F41" s="24">
        <f t="shared" si="27"/>
        <v>61352.92</v>
      </c>
      <c r="G41" s="24">
        <f t="shared" si="27"/>
        <v>-43400</v>
      </c>
      <c r="H41" s="24">
        <f t="shared" si="27"/>
        <v>2700</v>
      </c>
      <c r="I41" s="24">
        <f t="shared" si="27"/>
        <v>65200</v>
      </c>
      <c r="J41" s="24">
        <f t="shared" ref="J41:K41" si="28">J40+J22</f>
        <v>10000</v>
      </c>
      <c r="K41" s="24">
        <f t="shared" si="28"/>
        <v>13170</v>
      </c>
      <c r="L41" s="24">
        <f t="shared" ref="L41" si="29">L40+L22</f>
        <v>484.14</v>
      </c>
      <c r="M41" s="24">
        <f t="shared" si="27"/>
        <v>976063.06</v>
      </c>
      <c r="N41" s="24">
        <f t="shared" ref="N41" si="30">N40+N22</f>
        <v>970047.73</v>
      </c>
      <c r="O41" s="125">
        <f>N41/M41</f>
        <v>0.99383715023494479</v>
      </c>
    </row>
    <row r="42" spans="1:15" x14ac:dyDescent="0.25">
      <c r="A42" s="101"/>
      <c r="B42" s="25"/>
      <c r="C42" s="81"/>
      <c r="D42" s="25"/>
      <c r="E42" s="25"/>
      <c r="F42" s="25"/>
      <c r="G42" s="25"/>
      <c r="H42" s="25"/>
      <c r="I42" s="25"/>
      <c r="J42" s="25"/>
      <c r="K42" s="25"/>
      <c r="L42" s="25"/>
      <c r="M42" s="25"/>
      <c r="N42" s="25"/>
      <c r="O42" s="25"/>
    </row>
    <row r="43" spans="1:15" ht="8.25" customHeight="1" x14ac:dyDescent="0.25">
      <c r="A43" s="92"/>
      <c r="B43" s="23"/>
      <c r="C43" s="82"/>
      <c r="D43" s="23"/>
      <c r="E43" s="23"/>
      <c r="F43" s="23"/>
      <c r="G43" s="23"/>
      <c r="H43" s="23"/>
      <c r="I43" s="23"/>
      <c r="J43" s="23"/>
      <c r="K43" s="23"/>
      <c r="L43" s="23"/>
      <c r="M43" s="23"/>
      <c r="N43" s="23"/>
      <c r="O43" s="23"/>
    </row>
    <row r="44" spans="1:15" ht="15.75" thickBot="1" x14ac:dyDescent="0.3">
      <c r="A44" s="94"/>
      <c r="B44" s="4" t="s">
        <v>5</v>
      </c>
      <c r="C44" s="76"/>
      <c r="D44" s="3"/>
      <c r="E44" s="132" t="s">
        <v>15</v>
      </c>
      <c r="F44" s="133"/>
      <c r="G44" s="133"/>
      <c r="H44" s="133"/>
      <c r="I44" s="133"/>
      <c r="J44" s="133"/>
      <c r="K44" s="133"/>
      <c r="L44" s="133"/>
      <c r="M44" s="133"/>
      <c r="N44" s="133"/>
      <c r="O44" s="133"/>
    </row>
    <row r="45" spans="1:15" ht="27" thickBot="1" x14ac:dyDescent="0.3">
      <c r="A45" s="95" t="s">
        <v>18</v>
      </c>
      <c r="B45" s="5" t="s">
        <v>107</v>
      </c>
      <c r="C45" s="115" t="s">
        <v>20</v>
      </c>
      <c r="D45" s="116" t="s">
        <v>2</v>
      </c>
      <c r="E45" s="131" t="s">
        <v>141</v>
      </c>
      <c r="F45" s="75" t="s">
        <v>147</v>
      </c>
      <c r="G45" s="75" t="s">
        <v>148</v>
      </c>
      <c r="H45" s="75" t="s">
        <v>150</v>
      </c>
      <c r="I45" s="75" t="s">
        <v>151</v>
      </c>
      <c r="J45" s="75" t="s">
        <v>154</v>
      </c>
      <c r="K45" s="75" t="s">
        <v>155</v>
      </c>
      <c r="L45" s="75" t="s">
        <v>156</v>
      </c>
      <c r="M45" s="74" t="s">
        <v>98</v>
      </c>
      <c r="N45" s="128" t="s">
        <v>159</v>
      </c>
      <c r="O45" s="74" t="s">
        <v>160</v>
      </c>
    </row>
    <row r="46" spans="1:15" x14ac:dyDescent="0.25">
      <c r="A46" s="141" t="s">
        <v>51</v>
      </c>
      <c r="B46" s="142"/>
      <c r="C46" s="142"/>
      <c r="D46" s="143"/>
      <c r="E46" s="7"/>
      <c r="F46" s="7"/>
      <c r="G46" s="7"/>
      <c r="H46" s="7"/>
      <c r="I46" s="7"/>
      <c r="J46" s="7"/>
      <c r="K46" s="7"/>
      <c r="L46" s="7"/>
      <c r="M46" s="7"/>
      <c r="N46" s="7"/>
      <c r="O46" s="7"/>
    </row>
    <row r="47" spans="1:15" x14ac:dyDescent="0.25">
      <c r="A47" s="102" t="s">
        <v>19</v>
      </c>
      <c r="B47" s="49" t="s">
        <v>109</v>
      </c>
      <c r="C47" s="44" t="s">
        <v>110</v>
      </c>
      <c r="D47" s="11" t="s">
        <v>21</v>
      </c>
      <c r="E47" s="68">
        <v>59600</v>
      </c>
      <c r="F47" s="20"/>
      <c r="G47" s="20"/>
      <c r="H47" s="20"/>
      <c r="I47" s="20"/>
      <c r="J47" s="20"/>
      <c r="K47" s="20"/>
      <c r="L47" s="20">
        <v>277.07</v>
      </c>
      <c r="M47" s="13">
        <f t="shared" ref="M47:M56" si="31">E47+F47+G47+H47+I47+J47+K47+L47</f>
        <v>59877.07</v>
      </c>
      <c r="N47" s="13">
        <v>59877.07</v>
      </c>
      <c r="O47" s="117">
        <f t="shared" ref="O47:O57" si="32">N47/M47</f>
        <v>1</v>
      </c>
    </row>
    <row r="48" spans="1:15" x14ac:dyDescent="0.25">
      <c r="A48" s="102" t="s">
        <v>19</v>
      </c>
      <c r="B48" s="49" t="s">
        <v>109</v>
      </c>
      <c r="C48" s="44">
        <v>620</v>
      </c>
      <c r="D48" s="11" t="s">
        <v>23</v>
      </c>
      <c r="E48" s="68">
        <f>ROUND((0.3495*E47)+(0.02*E47)-(2000*0.3495),0)</f>
        <v>21323</v>
      </c>
      <c r="F48" s="20"/>
      <c r="G48" s="20"/>
      <c r="H48" s="20"/>
      <c r="I48" s="20"/>
      <c r="J48" s="20"/>
      <c r="K48" s="20"/>
      <c r="L48" s="20">
        <v>516.70000000000005</v>
      </c>
      <c r="M48" s="13">
        <f t="shared" si="31"/>
        <v>21839.7</v>
      </c>
      <c r="N48" s="13">
        <v>21839.7</v>
      </c>
      <c r="O48" s="117">
        <f t="shared" si="32"/>
        <v>1</v>
      </c>
    </row>
    <row r="49" spans="1:15" x14ac:dyDescent="0.25">
      <c r="A49" s="102" t="s">
        <v>19</v>
      </c>
      <c r="B49" s="49" t="s">
        <v>109</v>
      </c>
      <c r="C49" s="44">
        <v>640</v>
      </c>
      <c r="D49" s="11" t="s">
        <v>102</v>
      </c>
      <c r="E49" s="68">
        <v>600</v>
      </c>
      <c r="F49" s="20">
        <v>3200</v>
      </c>
      <c r="G49" s="20"/>
      <c r="H49" s="20"/>
      <c r="I49" s="20"/>
      <c r="J49" s="20"/>
      <c r="K49" s="20"/>
      <c r="L49" s="20"/>
      <c r="M49" s="13">
        <f t="shared" si="31"/>
        <v>3800</v>
      </c>
      <c r="N49" s="13">
        <v>3092.0200000000004</v>
      </c>
      <c r="O49" s="117">
        <f t="shared" si="32"/>
        <v>0.81368947368421063</v>
      </c>
    </row>
    <row r="50" spans="1:15" x14ac:dyDescent="0.25">
      <c r="A50" s="102" t="s">
        <v>19</v>
      </c>
      <c r="B50" s="49" t="s">
        <v>109</v>
      </c>
      <c r="C50" s="44" t="s">
        <v>111</v>
      </c>
      <c r="D50" s="11" t="s">
        <v>10</v>
      </c>
      <c r="E50" s="68">
        <v>600</v>
      </c>
      <c r="F50" s="20"/>
      <c r="G50" s="20">
        <v>600</v>
      </c>
      <c r="H50" s="20"/>
      <c r="I50" s="20"/>
      <c r="J50" s="20"/>
      <c r="K50" s="20">
        <v>700</v>
      </c>
      <c r="L50" s="20">
        <v>663.94</v>
      </c>
      <c r="M50" s="13">
        <f t="shared" si="31"/>
        <v>2563.94</v>
      </c>
      <c r="N50" s="13">
        <v>2563.9399999999996</v>
      </c>
      <c r="O50" s="117">
        <f t="shared" si="32"/>
        <v>0.99999999999999978</v>
      </c>
    </row>
    <row r="51" spans="1:15" x14ac:dyDescent="0.25">
      <c r="A51" s="102" t="s">
        <v>19</v>
      </c>
      <c r="B51" s="49" t="s">
        <v>109</v>
      </c>
      <c r="C51" s="44" t="s">
        <v>112</v>
      </c>
      <c r="D51" s="11" t="s">
        <v>26</v>
      </c>
      <c r="E51" s="68">
        <v>75</v>
      </c>
      <c r="F51" s="20"/>
      <c r="G51" s="20"/>
      <c r="H51" s="20"/>
      <c r="I51" s="20"/>
      <c r="J51" s="20"/>
      <c r="K51" s="20"/>
      <c r="L51" s="20">
        <v>25.01</v>
      </c>
      <c r="M51" s="13">
        <f t="shared" si="31"/>
        <v>100.01</v>
      </c>
      <c r="N51" s="13">
        <v>100.01</v>
      </c>
      <c r="O51" s="117">
        <f t="shared" si="32"/>
        <v>1</v>
      </c>
    </row>
    <row r="52" spans="1:15" x14ac:dyDescent="0.25">
      <c r="A52" s="102" t="s">
        <v>19</v>
      </c>
      <c r="B52" s="49" t="s">
        <v>109</v>
      </c>
      <c r="C52" s="44" t="s">
        <v>113</v>
      </c>
      <c r="D52" s="11" t="s">
        <v>24</v>
      </c>
      <c r="E52" s="68">
        <v>800</v>
      </c>
      <c r="F52" s="20"/>
      <c r="G52" s="20"/>
      <c r="H52" s="20"/>
      <c r="I52" s="20"/>
      <c r="J52" s="20"/>
      <c r="K52" s="20"/>
      <c r="L52" s="20"/>
      <c r="M52" s="13">
        <f t="shared" si="31"/>
        <v>800</v>
      </c>
      <c r="N52" s="13">
        <v>696.17000000000007</v>
      </c>
      <c r="O52" s="117">
        <f t="shared" si="32"/>
        <v>0.87021250000000006</v>
      </c>
    </row>
    <row r="53" spans="1:15" x14ac:dyDescent="0.25">
      <c r="A53" s="102" t="s">
        <v>19</v>
      </c>
      <c r="B53" s="49" t="s">
        <v>109</v>
      </c>
      <c r="C53" s="44" t="s">
        <v>114</v>
      </c>
      <c r="D53" s="11" t="s">
        <v>93</v>
      </c>
      <c r="E53" s="68">
        <v>3000</v>
      </c>
      <c r="F53" s="20"/>
      <c r="G53" s="20"/>
      <c r="H53" s="20"/>
      <c r="I53" s="20"/>
      <c r="J53" s="20"/>
      <c r="K53" s="20">
        <v>700</v>
      </c>
      <c r="L53" s="20">
        <v>19.62</v>
      </c>
      <c r="M53" s="13">
        <f t="shared" si="31"/>
        <v>3719.62</v>
      </c>
      <c r="N53" s="13">
        <v>3719.6200000000003</v>
      </c>
      <c r="O53" s="117">
        <f t="shared" si="32"/>
        <v>1.0000000000000002</v>
      </c>
    </row>
    <row r="54" spans="1:15" x14ac:dyDescent="0.25">
      <c r="A54" s="102" t="s">
        <v>19</v>
      </c>
      <c r="B54" s="49" t="s">
        <v>109</v>
      </c>
      <c r="C54" s="44">
        <v>637014</v>
      </c>
      <c r="D54" s="11" t="s">
        <v>12</v>
      </c>
      <c r="E54" s="68">
        <v>3000</v>
      </c>
      <c r="F54" s="20"/>
      <c r="G54" s="20"/>
      <c r="H54" s="20"/>
      <c r="I54" s="20">
        <v>200</v>
      </c>
      <c r="J54" s="20"/>
      <c r="K54" s="20"/>
      <c r="L54" s="20"/>
      <c r="M54" s="13">
        <f t="shared" si="31"/>
        <v>3200</v>
      </c>
      <c r="N54" s="13">
        <v>2824.0199999999995</v>
      </c>
      <c r="O54" s="117">
        <f t="shared" si="32"/>
        <v>0.88250624999999983</v>
      </c>
    </row>
    <row r="55" spans="1:15" x14ac:dyDescent="0.25">
      <c r="A55" s="102" t="s">
        <v>19</v>
      </c>
      <c r="B55" s="49" t="s">
        <v>109</v>
      </c>
      <c r="C55" s="44">
        <v>637016</v>
      </c>
      <c r="D55" s="11" t="s">
        <v>25</v>
      </c>
      <c r="E55" s="68">
        <f>ROUND(0.011*E47,0)</f>
        <v>656</v>
      </c>
      <c r="F55" s="20"/>
      <c r="G55" s="20"/>
      <c r="H55" s="20"/>
      <c r="I55" s="20"/>
      <c r="J55" s="20"/>
      <c r="K55" s="20"/>
      <c r="L55" s="20"/>
      <c r="M55" s="13">
        <f t="shared" si="31"/>
        <v>656</v>
      </c>
      <c r="N55" s="13">
        <v>575.35</v>
      </c>
      <c r="O55" s="117">
        <f t="shared" si="32"/>
        <v>0.87705792682926831</v>
      </c>
    </row>
    <row r="56" spans="1:15" x14ac:dyDescent="0.25">
      <c r="A56" s="102" t="s">
        <v>19</v>
      </c>
      <c r="B56" s="49" t="s">
        <v>109</v>
      </c>
      <c r="C56" s="44" t="s">
        <v>115</v>
      </c>
      <c r="D56" s="11" t="s">
        <v>101</v>
      </c>
      <c r="E56" s="68">
        <v>4000</v>
      </c>
      <c r="F56" s="20"/>
      <c r="G56" s="20"/>
      <c r="H56" s="20"/>
      <c r="I56" s="20"/>
      <c r="J56" s="20"/>
      <c r="K56" s="20"/>
      <c r="L56" s="20">
        <v>-2276.92</v>
      </c>
      <c r="M56" s="13">
        <f t="shared" si="31"/>
        <v>1723.08</v>
      </c>
      <c r="N56" s="13">
        <v>1646.06</v>
      </c>
      <c r="O56" s="117">
        <f t="shared" si="32"/>
        <v>0.95530097267683456</v>
      </c>
    </row>
    <row r="57" spans="1:15" x14ac:dyDescent="0.25">
      <c r="A57" s="102" t="s">
        <v>19</v>
      </c>
      <c r="B57" s="49" t="s">
        <v>109</v>
      </c>
      <c r="C57" s="44">
        <v>630</v>
      </c>
      <c r="D57" s="11" t="s">
        <v>27</v>
      </c>
      <c r="E57" s="68">
        <v>3100</v>
      </c>
      <c r="F57" s="20"/>
      <c r="G57" s="20">
        <v>-600</v>
      </c>
      <c r="H57" s="20"/>
      <c r="I57" s="20"/>
      <c r="J57" s="20"/>
      <c r="K57" s="20"/>
      <c r="L57" s="20"/>
      <c r="M57" s="13">
        <f>E57+F57+G57+H57+I57+J57+K57+L57</f>
        <v>2500</v>
      </c>
      <c r="N57" s="13">
        <v>1762.5899999999997</v>
      </c>
      <c r="O57" s="117">
        <f t="shared" si="32"/>
        <v>0.70503599999999989</v>
      </c>
    </row>
    <row r="58" spans="1:15" x14ac:dyDescent="0.25">
      <c r="A58" s="103"/>
      <c r="B58" s="42"/>
      <c r="C58" s="83"/>
      <c r="D58" s="27" t="s">
        <v>6</v>
      </c>
      <c r="E58" s="71"/>
      <c r="F58" s="29"/>
      <c r="G58" s="29"/>
      <c r="H58" s="29"/>
      <c r="I58" s="29"/>
      <c r="J58" s="29"/>
      <c r="K58" s="29"/>
      <c r="L58" s="29"/>
      <c r="M58" s="29"/>
      <c r="N58" s="29"/>
      <c r="O58" s="29"/>
    </row>
    <row r="59" spans="1:15" x14ac:dyDescent="0.25">
      <c r="A59" s="102" t="s">
        <v>19</v>
      </c>
      <c r="B59" s="49" t="s">
        <v>116</v>
      </c>
      <c r="C59" s="44">
        <v>630</v>
      </c>
      <c r="D59" s="30" t="s">
        <v>34</v>
      </c>
      <c r="E59" s="68">
        <v>0</v>
      </c>
      <c r="F59" s="20"/>
      <c r="G59" s="20"/>
      <c r="H59" s="20"/>
      <c r="I59" s="20">
        <v>16</v>
      </c>
      <c r="J59" s="20"/>
      <c r="K59" s="20"/>
      <c r="L59" s="20">
        <v>263.82</v>
      </c>
      <c r="M59" s="13">
        <f>E59+F59+G59+H59+I59+J59+K59+L59</f>
        <v>279.82</v>
      </c>
      <c r="N59" s="13">
        <v>279.82</v>
      </c>
      <c r="O59" s="117">
        <f t="shared" ref="O59" si="33">N59/M59</f>
        <v>1</v>
      </c>
    </row>
    <row r="60" spans="1:15" x14ac:dyDescent="0.25">
      <c r="A60" s="102" t="s">
        <v>19</v>
      </c>
      <c r="B60" s="49" t="s">
        <v>116</v>
      </c>
      <c r="C60" s="44">
        <v>630</v>
      </c>
      <c r="D60" s="31" t="s">
        <v>29</v>
      </c>
      <c r="E60" s="68">
        <v>0</v>
      </c>
      <c r="F60" s="20"/>
      <c r="G60" s="20"/>
      <c r="H60" s="20"/>
      <c r="I60" s="20"/>
      <c r="J60" s="20"/>
      <c r="K60" s="20"/>
      <c r="L60" s="20"/>
      <c r="M60" s="13">
        <f t="shared" ref="M60:M61" si="34">E60+F60+G60+H60+I60+J60+K60+L60</f>
        <v>0</v>
      </c>
      <c r="N60" s="13">
        <v>0</v>
      </c>
      <c r="O60" s="117"/>
    </row>
    <row r="61" spans="1:15" x14ac:dyDescent="0.25">
      <c r="A61" s="102" t="s">
        <v>19</v>
      </c>
      <c r="B61" s="49" t="s">
        <v>116</v>
      </c>
      <c r="C61" s="44">
        <v>630</v>
      </c>
      <c r="D61" s="31" t="s">
        <v>35</v>
      </c>
      <c r="E61" s="68">
        <v>0</v>
      </c>
      <c r="F61" s="20"/>
      <c r="G61" s="20"/>
      <c r="H61" s="20"/>
      <c r="I61" s="20"/>
      <c r="J61" s="20"/>
      <c r="K61" s="20"/>
      <c r="L61" s="20"/>
      <c r="M61" s="13">
        <f t="shared" si="34"/>
        <v>0</v>
      </c>
      <c r="N61" s="13">
        <v>0</v>
      </c>
      <c r="O61" s="117"/>
    </row>
    <row r="62" spans="1:15" x14ac:dyDescent="0.25">
      <c r="A62" s="99" t="s">
        <v>46</v>
      </c>
      <c r="B62" s="41"/>
      <c r="C62" s="80"/>
      <c r="D62" s="14" t="s">
        <v>22</v>
      </c>
      <c r="E62" s="69">
        <f t="shared" ref="E62:M62" si="35">SUM(E59:E61)</f>
        <v>0</v>
      </c>
      <c r="F62" s="15">
        <f t="shared" si="35"/>
        <v>0</v>
      </c>
      <c r="G62" s="15">
        <f t="shared" si="35"/>
        <v>0</v>
      </c>
      <c r="H62" s="15">
        <f t="shared" si="35"/>
        <v>0</v>
      </c>
      <c r="I62" s="15">
        <f t="shared" si="35"/>
        <v>16</v>
      </c>
      <c r="J62" s="15">
        <f t="shared" si="35"/>
        <v>0</v>
      </c>
      <c r="K62" s="15">
        <f t="shared" si="35"/>
        <v>0</v>
      </c>
      <c r="L62" s="15">
        <f t="shared" si="35"/>
        <v>263.82</v>
      </c>
      <c r="M62" s="15">
        <f t="shared" si="35"/>
        <v>279.82</v>
      </c>
      <c r="N62" s="15">
        <f t="shared" ref="N62" si="36">SUM(N59:N61)</f>
        <v>279.82</v>
      </c>
      <c r="O62" s="120">
        <f t="shared" ref="O62" si="37">N62/M62</f>
        <v>1</v>
      </c>
    </row>
    <row r="63" spans="1:15" x14ac:dyDescent="0.25">
      <c r="A63" s="103"/>
      <c r="B63" s="42"/>
      <c r="C63" s="83"/>
      <c r="D63" s="27" t="s">
        <v>7</v>
      </c>
      <c r="E63" s="71"/>
      <c r="F63" s="29"/>
      <c r="G63" s="29"/>
      <c r="H63" s="29"/>
      <c r="I63" s="29"/>
      <c r="J63" s="29"/>
      <c r="K63" s="29"/>
      <c r="L63" s="29"/>
      <c r="M63" s="29"/>
      <c r="N63" s="29"/>
      <c r="O63" s="29"/>
    </row>
    <row r="64" spans="1:15" s="32" customFormat="1" x14ac:dyDescent="0.25">
      <c r="A64" s="102" t="s">
        <v>19</v>
      </c>
      <c r="B64" s="49" t="s">
        <v>117</v>
      </c>
      <c r="C64" s="44">
        <v>630</v>
      </c>
      <c r="D64" s="11" t="s">
        <v>30</v>
      </c>
      <c r="E64" s="68">
        <v>0</v>
      </c>
      <c r="F64" s="20"/>
      <c r="G64" s="20"/>
      <c r="H64" s="20"/>
      <c r="I64" s="20"/>
      <c r="J64" s="20"/>
      <c r="K64" s="20"/>
      <c r="L64" s="20"/>
      <c r="M64" s="13">
        <f>E64+F64+G64+H64+I64+J64+K64+L64</f>
        <v>0</v>
      </c>
      <c r="N64" s="13">
        <f>[1]Hárok1!Q64+'[2]07_2020'!N64+'[3]08_2020'!N64+'[4]09_2020'!N64+'[5]10_2020'!N64+'[6]11_2020'!N64+'[7]12_2020'!N64</f>
        <v>0</v>
      </c>
      <c r="O64" s="117"/>
    </row>
    <row r="65" spans="1:15" x14ac:dyDescent="0.25">
      <c r="A65" s="102" t="s">
        <v>19</v>
      </c>
      <c r="B65" s="49" t="s">
        <v>117</v>
      </c>
      <c r="C65" s="44">
        <v>630</v>
      </c>
      <c r="D65" s="11" t="s">
        <v>31</v>
      </c>
      <c r="E65" s="68">
        <v>0</v>
      </c>
      <c r="F65" s="20"/>
      <c r="G65" s="20"/>
      <c r="H65" s="20"/>
      <c r="I65" s="20"/>
      <c r="J65" s="20"/>
      <c r="K65" s="20"/>
      <c r="L65" s="20"/>
      <c r="M65" s="13">
        <f t="shared" ref="M65:M67" si="38">E65+F65+G65+H65+I65+J65+K65+L65</f>
        <v>0</v>
      </c>
      <c r="N65" s="13">
        <f>[1]Hárok1!Q65+'[2]07_2020'!N65+'[3]08_2020'!N65+'[4]09_2020'!N65+'[5]10_2020'!N65+'[6]11_2020'!N65+'[7]12_2020'!N65</f>
        <v>0</v>
      </c>
      <c r="O65" s="117"/>
    </row>
    <row r="66" spans="1:15" x14ac:dyDescent="0.25">
      <c r="A66" s="102" t="s">
        <v>19</v>
      </c>
      <c r="B66" s="49" t="s">
        <v>117</v>
      </c>
      <c r="C66" s="44">
        <v>630</v>
      </c>
      <c r="D66" s="11" t="s">
        <v>32</v>
      </c>
      <c r="E66" s="68">
        <v>1500</v>
      </c>
      <c r="F66" s="20"/>
      <c r="G66" s="20">
        <v>-1000</v>
      </c>
      <c r="H66" s="20"/>
      <c r="I66" s="20"/>
      <c r="J66" s="20"/>
      <c r="K66" s="20"/>
      <c r="L66" s="20"/>
      <c r="M66" s="13">
        <f t="shared" si="38"/>
        <v>500</v>
      </c>
      <c r="N66" s="13">
        <f>[1]Hárok1!Q66+'[2]07_2020'!N66+'[3]08_2020'!N66+'[4]09_2020'!N66+'[5]10_2020'!N66+'[6]11_2020'!N66+'[7]12_2020'!N66</f>
        <v>0</v>
      </c>
      <c r="O66" s="117">
        <f>N66/M66</f>
        <v>0</v>
      </c>
    </row>
    <row r="67" spans="1:15" x14ac:dyDescent="0.25">
      <c r="A67" s="102" t="s">
        <v>19</v>
      </c>
      <c r="B67" s="49" t="s">
        <v>117</v>
      </c>
      <c r="C67" s="44">
        <v>630</v>
      </c>
      <c r="D67" s="11" t="s">
        <v>33</v>
      </c>
      <c r="E67" s="68">
        <v>0</v>
      </c>
      <c r="F67" s="20"/>
      <c r="G67" s="20"/>
      <c r="H67" s="20"/>
      <c r="I67" s="20"/>
      <c r="J67" s="20"/>
      <c r="K67" s="20"/>
      <c r="L67" s="20"/>
      <c r="M67" s="13">
        <f t="shared" si="38"/>
        <v>0</v>
      </c>
      <c r="N67" s="13">
        <f>[1]Hárok1!Q67+'[2]07_2020'!N67+'[3]08_2020'!N67+'[4]09_2020'!N67+'[5]10_2020'!N67+'[6]11_2020'!N67+'[7]12_2020'!N67</f>
        <v>0</v>
      </c>
      <c r="O67" s="117"/>
    </row>
    <row r="68" spans="1:15" x14ac:dyDescent="0.25">
      <c r="A68" s="99" t="s">
        <v>46</v>
      </c>
      <c r="B68" s="41"/>
      <c r="C68" s="84"/>
      <c r="D68" s="14" t="s">
        <v>7</v>
      </c>
      <c r="E68" s="16">
        <f>SUM(E64:E67)</f>
        <v>1500</v>
      </c>
      <c r="F68" s="16">
        <f t="shared" ref="F68:M68" si="39">SUM(F64:F67)</f>
        <v>0</v>
      </c>
      <c r="G68" s="16">
        <f t="shared" si="39"/>
        <v>-1000</v>
      </c>
      <c r="H68" s="16">
        <f t="shared" si="39"/>
        <v>0</v>
      </c>
      <c r="I68" s="16">
        <f t="shared" si="39"/>
        <v>0</v>
      </c>
      <c r="J68" s="16">
        <f t="shared" si="39"/>
        <v>0</v>
      </c>
      <c r="K68" s="16">
        <f t="shared" si="39"/>
        <v>0</v>
      </c>
      <c r="L68" s="16">
        <f t="shared" si="39"/>
        <v>0</v>
      </c>
      <c r="M68" s="16">
        <f t="shared" si="39"/>
        <v>500</v>
      </c>
      <c r="N68" s="16">
        <f t="shared" ref="N68" si="40">SUM(N64:N67)</f>
        <v>0</v>
      </c>
      <c r="O68" s="121">
        <f t="shared" ref="O68" si="41">N68/M68</f>
        <v>0</v>
      </c>
    </row>
    <row r="69" spans="1:15" x14ac:dyDescent="0.25">
      <c r="A69" s="103"/>
      <c r="B69" s="42"/>
      <c r="C69" s="83"/>
      <c r="D69" s="27" t="s">
        <v>9</v>
      </c>
      <c r="E69" s="71"/>
      <c r="F69" s="29"/>
      <c r="G69" s="29"/>
      <c r="H69" s="29"/>
      <c r="I69" s="29"/>
      <c r="J69" s="29"/>
      <c r="K69" s="29"/>
      <c r="L69" s="29"/>
      <c r="M69" s="29"/>
      <c r="N69" s="29"/>
      <c r="O69" s="29"/>
    </row>
    <row r="70" spans="1:15" s="32" customFormat="1" x14ac:dyDescent="0.25">
      <c r="A70" s="102" t="s">
        <v>19</v>
      </c>
      <c r="B70" s="50" t="s">
        <v>109</v>
      </c>
      <c r="C70" s="44">
        <v>630</v>
      </c>
      <c r="D70" s="33" t="s">
        <v>36</v>
      </c>
      <c r="E70" s="68">
        <v>28000</v>
      </c>
      <c r="F70" s="20"/>
      <c r="G70" s="20">
        <v>-11000</v>
      </c>
      <c r="H70" s="20"/>
      <c r="I70" s="20"/>
      <c r="J70" s="20"/>
      <c r="K70" s="20">
        <v>1000</v>
      </c>
      <c r="L70" s="20">
        <v>950.05</v>
      </c>
      <c r="M70" s="13">
        <f>E70+F70+G70+H70+I70+J70+K70+L70</f>
        <v>18950.05</v>
      </c>
      <c r="N70" s="13">
        <v>18950.05</v>
      </c>
      <c r="O70" s="117">
        <f t="shared" ref="O70:O73" si="42">N70/M70</f>
        <v>1</v>
      </c>
    </row>
    <row r="71" spans="1:15" s="32" customFormat="1" x14ac:dyDescent="0.25">
      <c r="A71" s="102" t="s">
        <v>19</v>
      </c>
      <c r="B71" s="50" t="s">
        <v>109</v>
      </c>
      <c r="C71" s="44">
        <v>630</v>
      </c>
      <c r="D71" s="33" t="s">
        <v>103</v>
      </c>
      <c r="E71" s="68">
        <v>0</v>
      </c>
      <c r="F71" s="20">
        <v>1005.03</v>
      </c>
      <c r="G71" s="20">
        <v>2000</v>
      </c>
      <c r="H71" s="20"/>
      <c r="I71" s="20"/>
      <c r="J71" s="20"/>
      <c r="K71" s="20"/>
      <c r="L71" s="20"/>
      <c r="M71" s="13">
        <f t="shared" ref="M71:M74" si="43">E71+F71+G71+H71+I71+J71+K71+L71</f>
        <v>3005.0299999999997</v>
      </c>
      <c r="N71" s="13">
        <v>2995.0600000000004</v>
      </c>
      <c r="O71" s="117">
        <f t="shared" si="42"/>
        <v>0.99668222946193574</v>
      </c>
    </row>
    <row r="72" spans="1:15" s="23" customFormat="1" ht="12.75" x14ac:dyDescent="0.2">
      <c r="A72" s="102" t="s">
        <v>19</v>
      </c>
      <c r="B72" s="50" t="s">
        <v>109</v>
      </c>
      <c r="C72" s="44">
        <v>630</v>
      </c>
      <c r="D72" s="33" t="s">
        <v>37</v>
      </c>
      <c r="E72" s="66">
        <v>7000</v>
      </c>
      <c r="F72" s="13"/>
      <c r="G72" s="13">
        <v>-4700</v>
      </c>
      <c r="H72" s="13"/>
      <c r="I72" s="13"/>
      <c r="J72" s="13"/>
      <c r="K72" s="13">
        <v>200</v>
      </c>
      <c r="L72" s="13"/>
      <c r="M72" s="13">
        <f t="shared" si="43"/>
        <v>2500</v>
      </c>
      <c r="N72" s="13">
        <v>2318.77</v>
      </c>
      <c r="O72" s="117">
        <f t="shared" si="42"/>
        <v>0.927508</v>
      </c>
    </row>
    <row r="73" spans="1:15" s="23" customFormat="1" ht="12.75" x14ac:dyDescent="0.2">
      <c r="A73" s="102" t="s">
        <v>19</v>
      </c>
      <c r="B73" s="50" t="s">
        <v>109</v>
      </c>
      <c r="C73" s="44">
        <v>630</v>
      </c>
      <c r="D73" s="33" t="s">
        <v>38</v>
      </c>
      <c r="E73" s="66">
        <v>50</v>
      </c>
      <c r="F73" s="13"/>
      <c r="G73" s="13"/>
      <c r="H73" s="13"/>
      <c r="I73" s="13">
        <v>100</v>
      </c>
      <c r="J73" s="13"/>
      <c r="K73" s="13"/>
      <c r="L73" s="13"/>
      <c r="M73" s="13">
        <f t="shared" si="43"/>
        <v>150</v>
      </c>
      <c r="N73" s="13">
        <v>125.12</v>
      </c>
      <c r="O73" s="117">
        <f t="shared" si="42"/>
        <v>0.83413333333333339</v>
      </c>
    </row>
    <row r="74" spans="1:15" s="23" customFormat="1" ht="12.75" x14ac:dyDescent="0.2">
      <c r="A74" s="102" t="s">
        <v>19</v>
      </c>
      <c r="B74" s="50" t="s">
        <v>109</v>
      </c>
      <c r="C74" s="44">
        <v>630</v>
      </c>
      <c r="D74" s="33" t="s">
        <v>39</v>
      </c>
      <c r="E74" s="66">
        <v>0</v>
      </c>
      <c r="F74" s="13"/>
      <c r="G74" s="13"/>
      <c r="H74" s="13"/>
      <c r="I74" s="13"/>
      <c r="J74" s="13"/>
      <c r="K74" s="13"/>
      <c r="L74" s="13"/>
      <c r="M74" s="13">
        <f t="shared" si="43"/>
        <v>0</v>
      </c>
      <c r="N74" s="13">
        <v>0</v>
      </c>
      <c r="O74" s="117"/>
    </row>
    <row r="75" spans="1:15" x14ac:dyDescent="0.25">
      <c r="A75" s="99" t="s">
        <v>46</v>
      </c>
      <c r="B75" s="41"/>
      <c r="C75" s="84"/>
      <c r="D75" s="14" t="s">
        <v>9</v>
      </c>
      <c r="E75" s="15">
        <f t="shared" ref="E75:L75" si="44">SUM(E70:E74)</f>
        <v>35050</v>
      </c>
      <c r="F75" s="15">
        <f t="shared" si="44"/>
        <v>1005.03</v>
      </c>
      <c r="G75" s="15">
        <f t="shared" si="44"/>
        <v>-13700</v>
      </c>
      <c r="H75" s="15">
        <f t="shared" si="44"/>
        <v>0</v>
      </c>
      <c r="I75" s="15">
        <f t="shared" si="44"/>
        <v>100</v>
      </c>
      <c r="J75" s="15">
        <f t="shared" si="44"/>
        <v>0</v>
      </c>
      <c r="K75" s="15">
        <f t="shared" si="44"/>
        <v>1200</v>
      </c>
      <c r="L75" s="15">
        <f t="shared" si="44"/>
        <v>950.05</v>
      </c>
      <c r="M75" s="15">
        <f>SUM(M70:M74)</f>
        <v>24605.079999999998</v>
      </c>
      <c r="N75" s="15">
        <f t="shared" ref="N75" si="45">SUM(N70:N74)</f>
        <v>24389</v>
      </c>
      <c r="O75" s="121">
        <f t="shared" ref="O75" si="46">N75/M75</f>
        <v>0.99121807366608849</v>
      </c>
    </row>
    <row r="76" spans="1:15" x14ac:dyDescent="0.25">
      <c r="A76" s="103"/>
      <c r="B76" s="42"/>
      <c r="C76" s="83"/>
      <c r="D76" s="27" t="s">
        <v>11</v>
      </c>
      <c r="E76" s="71"/>
      <c r="F76" s="29"/>
      <c r="G76" s="29"/>
      <c r="H76" s="29"/>
      <c r="I76" s="29"/>
      <c r="J76" s="29"/>
      <c r="K76" s="29"/>
      <c r="L76" s="29"/>
      <c r="M76" s="29"/>
      <c r="N76" s="29"/>
      <c r="O76" s="29"/>
    </row>
    <row r="77" spans="1:15" s="32" customFormat="1" x14ac:dyDescent="0.25">
      <c r="A77" s="102" t="s">
        <v>19</v>
      </c>
      <c r="B77" s="50" t="s">
        <v>118</v>
      </c>
      <c r="C77" s="44">
        <v>717</v>
      </c>
      <c r="D77" s="11" t="s">
        <v>40</v>
      </c>
      <c r="E77" s="67">
        <v>0</v>
      </c>
      <c r="F77" s="38"/>
      <c r="G77" s="38"/>
      <c r="H77" s="38"/>
      <c r="I77" s="38"/>
      <c r="J77" s="38"/>
      <c r="K77" s="38"/>
      <c r="L77" s="38"/>
      <c r="M77" s="38">
        <f>E77+F77+G77+H77+I77+J77+K77+L77</f>
        <v>0</v>
      </c>
      <c r="N77" s="38">
        <v>0</v>
      </c>
      <c r="O77" s="118"/>
    </row>
    <row r="78" spans="1:15" s="32" customFormat="1" x14ac:dyDescent="0.25">
      <c r="A78" s="102" t="s">
        <v>19</v>
      </c>
      <c r="B78" s="49" t="s">
        <v>118</v>
      </c>
      <c r="C78" s="44">
        <v>630</v>
      </c>
      <c r="D78" s="11" t="s">
        <v>41</v>
      </c>
      <c r="E78" s="68">
        <v>5100</v>
      </c>
      <c r="F78" s="20"/>
      <c r="G78" s="20"/>
      <c r="H78" s="20"/>
      <c r="I78" s="20"/>
      <c r="J78" s="20"/>
      <c r="K78" s="20"/>
      <c r="L78" s="20"/>
      <c r="M78" s="13">
        <f t="shared" ref="M78" si="47">E78+F78+G78+H78+I78+J78+K78+L78</f>
        <v>5100</v>
      </c>
      <c r="N78" s="13">
        <v>3871.19</v>
      </c>
      <c r="O78" s="117">
        <f t="shared" ref="O78:O82" si="48">N78/M78</f>
        <v>0.75905686274509809</v>
      </c>
    </row>
    <row r="79" spans="1:15" s="32" customFormat="1" x14ac:dyDescent="0.25">
      <c r="A79" s="102" t="s">
        <v>19</v>
      </c>
      <c r="B79" s="50" t="s">
        <v>119</v>
      </c>
      <c r="C79" s="44">
        <v>717</v>
      </c>
      <c r="D79" s="11" t="s">
        <v>42</v>
      </c>
      <c r="E79" s="67">
        <v>0</v>
      </c>
      <c r="F79" s="38"/>
      <c r="G79" s="38"/>
      <c r="H79" s="38"/>
      <c r="I79" s="38"/>
      <c r="J79" s="38"/>
      <c r="K79" s="38"/>
      <c r="L79" s="38"/>
      <c r="M79" s="38">
        <f>E79+F79+G79+H79+I79+J79+K79+L79</f>
        <v>0</v>
      </c>
      <c r="N79" s="38">
        <v>0</v>
      </c>
      <c r="O79" s="118"/>
    </row>
    <row r="80" spans="1:15" s="32" customFormat="1" x14ac:dyDescent="0.25">
      <c r="A80" s="102" t="s">
        <v>19</v>
      </c>
      <c r="B80" s="49" t="s">
        <v>119</v>
      </c>
      <c r="C80" s="44">
        <v>630</v>
      </c>
      <c r="D80" s="11" t="s">
        <v>43</v>
      </c>
      <c r="E80" s="68">
        <v>500</v>
      </c>
      <c r="F80" s="20"/>
      <c r="G80" s="20"/>
      <c r="H80" s="20">
        <v>2000</v>
      </c>
      <c r="I80" s="20">
        <v>50</v>
      </c>
      <c r="J80" s="20"/>
      <c r="K80" s="20"/>
      <c r="L80" s="20"/>
      <c r="M80" s="13">
        <f t="shared" ref="M80" si="49">E80+F80+G80+H80+I80+J80+K80+L80</f>
        <v>2550</v>
      </c>
      <c r="N80" s="13">
        <v>2527.7699999999995</v>
      </c>
      <c r="O80" s="117">
        <f t="shared" si="48"/>
        <v>0.99128235294117628</v>
      </c>
    </row>
    <row r="81" spans="1:15" s="32" customFormat="1" x14ac:dyDescent="0.25">
      <c r="A81" s="102" t="s">
        <v>19</v>
      </c>
      <c r="B81" s="50" t="s">
        <v>120</v>
      </c>
      <c r="C81" s="44">
        <v>630</v>
      </c>
      <c r="D81" s="11" t="s">
        <v>44</v>
      </c>
      <c r="E81" s="68">
        <v>1000</v>
      </c>
      <c r="F81" s="20"/>
      <c r="G81" s="20"/>
      <c r="H81" s="20"/>
      <c r="I81" s="20"/>
      <c r="J81" s="20">
        <v>1100</v>
      </c>
      <c r="K81" s="20"/>
      <c r="L81" s="20">
        <v>44.85</v>
      </c>
      <c r="M81" s="13">
        <f>E81+F81+G81+H81+I81+J81+K81+L81</f>
        <v>2144.85</v>
      </c>
      <c r="N81" s="13">
        <v>2144.85</v>
      </c>
      <c r="O81" s="117">
        <f t="shared" si="48"/>
        <v>1</v>
      </c>
    </row>
    <row r="82" spans="1:15" x14ac:dyDescent="0.25">
      <c r="A82" s="99" t="s">
        <v>46</v>
      </c>
      <c r="B82" s="41"/>
      <c r="C82" s="84"/>
      <c r="D82" s="14" t="s">
        <v>11</v>
      </c>
      <c r="E82" s="69">
        <f t="shared" ref="E82:M82" si="50">SUM(E77:E81)</f>
        <v>6600</v>
      </c>
      <c r="F82" s="15">
        <f t="shared" si="50"/>
        <v>0</v>
      </c>
      <c r="G82" s="15">
        <f t="shared" si="50"/>
        <v>0</v>
      </c>
      <c r="H82" s="15">
        <f t="shared" si="50"/>
        <v>2000</v>
      </c>
      <c r="I82" s="15">
        <f t="shared" si="50"/>
        <v>50</v>
      </c>
      <c r="J82" s="15">
        <f t="shared" si="50"/>
        <v>1100</v>
      </c>
      <c r="K82" s="15">
        <f t="shared" si="50"/>
        <v>0</v>
      </c>
      <c r="L82" s="15">
        <f t="shared" si="50"/>
        <v>44.85</v>
      </c>
      <c r="M82" s="15">
        <f t="shared" si="50"/>
        <v>9794.85</v>
      </c>
      <c r="N82" s="15">
        <f t="shared" ref="N82" si="51">SUM(N77:N81)</f>
        <v>8543.81</v>
      </c>
      <c r="O82" s="121">
        <f t="shared" si="48"/>
        <v>0.87227573673920467</v>
      </c>
    </row>
    <row r="83" spans="1:15" x14ac:dyDescent="0.25">
      <c r="A83" s="103"/>
      <c r="B83" s="42"/>
      <c r="C83" s="83"/>
      <c r="D83" s="27" t="s">
        <v>13</v>
      </c>
      <c r="E83" s="71"/>
      <c r="F83" s="29"/>
      <c r="G83" s="29"/>
      <c r="H83" s="29"/>
      <c r="I83" s="29"/>
      <c r="J83" s="29"/>
      <c r="K83" s="29"/>
      <c r="L83" s="29"/>
      <c r="M83" s="29"/>
      <c r="N83" s="29"/>
      <c r="O83" s="29"/>
    </row>
    <row r="84" spans="1:15" s="32" customFormat="1" x14ac:dyDescent="0.25">
      <c r="A84" s="102" t="s">
        <v>19</v>
      </c>
      <c r="B84" s="50" t="s">
        <v>120</v>
      </c>
      <c r="C84" s="44">
        <v>630</v>
      </c>
      <c r="D84" s="11" t="s">
        <v>45</v>
      </c>
      <c r="E84" s="68">
        <v>200</v>
      </c>
      <c r="F84" s="20"/>
      <c r="G84" s="20"/>
      <c r="H84" s="20"/>
      <c r="I84" s="20"/>
      <c r="J84" s="20"/>
      <c r="K84" s="20"/>
      <c r="L84" s="20"/>
      <c r="M84" s="13">
        <f t="shared" ref="M84:M85" si="52">E84+F84+G84+H84+I84+J84+K84+L84</f>
        <v>200</v>
      </c>
      <c r="N84" s="13">
        <v>0</v>
      </c>
      <c r="O84" s="117">
        <f>N84/M84</f>
        <v>0</v>
      </c>
    </row>
    <row r="85" spans="1:15" s="32" customFormat="1" x14ac:dyDescent="0.25">
      <c r="A85" s="102" t="s">
        <v>19</v>
      </c>
      <c r="B85" s="49" t="s">
        <v>109</v>
      </c>
      <c r="C85" s="44">
        <v>630</v>
      </c>
      <c r="D85" s="11" t="s">
        <v>140</v>
      </c>
      <c r="E85" s="68">
        <v>10500</v>
      </c>
      <c r="F85" s="20"/>
      <c r="G85" s="20"/>
      <c r="H85" s="20"/>
      <c r="I85" s="20">
        <v>-166</v>
      </c>
      <c r="J85" s="20"/>
      <c r="K85" s="20"/>
      <c r="L85" s="20"/>
      <c r="M85" s="13">
        <f t="shared" si="52"/>
        <v>10334</v>
      </c>
      <c r="N85" s="13">
        <v>499.32999999999902</v>
      </c>
      <c r="O85" s="117">
        <f>N85/M85</f>
        <v>4.8319140700599866E-2</v>
      </c>
    </row>
    <row r="86" spans="1:15" x14ac:dyDescent="0.25">
      <c r="A86" s="104"/>
      <c r="B86" s="41"/>
      <c r="C86" s="84"/>
      <c r="D86" s="14" t="s">
        <v>13</v>
      </c>
      <c r="E86" s="69">
        <f t="shared" ref="E86:M86" si="53">SUM(E84:E85)</f>
        <v>10700</v>
      </c>
      <c r="F86" s="15">
        <f t="shared" si="53"/>
        <v>0</v>
      </c>
      <c r="G86" s="15">
        <f t="shared" si="53"/>
        <v>0</v>
      </c>
      <c r="H86" s="15">
        <f t="shared" si="53"/>
        <v>0</v>
      </c>
      <c r="I86" s="15">
        <f t="shared" si="53"/>
        <v>-166</v>
      </c>
      <c r="J86" s="15">
        <f t="shared" ref="J86:L86" si="54">SUM(J84:J85)</f>
        <v>0</v>
      </c>
      <c r="K86" s="15">
        <f t="shared" si="54"/>
        <v>0</v>
      </c>
      <c r="L86" s="15">
        <f t="shared" si="54"/>
        <v>0</v>
      </c>
      <c r="M86" s="15">
        <f t="shared" si="53"/>
        <v>10534</v>
      </c>
      <c r="N86" s="15">
        <f t="shared" ref="N86" si="55">SUM(N84:N85)</f>
        <v>499.32999999999902</v>
      </c>
      <c r="O86" s="121">
        <f t="shared" ref="O86" si="56">N86/M86</f>
        <v>4.7401746724890739E-2</v>
      </c>
    </row>
    <row r="87" spans="1:15" x14ac:dyDescent="0.25">
      <c r="A87" s="103"/>
      <c r="B87" s="42" t="s">
        <v>74</v>
      </c>
      <c r="C87" s="83"/>
      <c r="D87" s="27"/>
      <c r="E87" s="28">
        <f t="shared" ref="E87:M87" si="57">SUM(E86,E82,E75,E68,E62,E47:E57)</f>
        <v>150604</v>
      </c>
      <c r="F87" s="28">
        <f t="shared" si="57"/>
        <v>4205.03</v>
      </c>
      <c r="G87" s="28">
        <f t="shared" si="57"/>
        <v>-14700</v>
      </c>
      <c r="H87" s="28">
        <f t="shared" si="57"/>
        <v>2000</v>
      </c>
      <c r="I87" s="28">
        <f t="shared" si="57"/>
        <v>200</v>
      </c>
      <c r="J87" s="28">
        <f t="shared" si="57"/>
        <v>1100</v>
      </c>
      <c r="K87" s="28">
        <f t="shared" ref="K87" si="58">SUM(K86,K82,K75,K68,K62,K47:K57)</f>
        <v>2600</v>
      </c>
      <c r="L87" s="28">
        <f>SUM(L86,L82,L75,L68,L62,L47:L57)</f>
        <v>484.13999999999987</v>
      </c>
      <c r="M87" s="28">
        <f t="shared" si="57"/>
        <v>146493.16999999998</v>
      </c>
      <c r="N87" s="28">
        <f t="shared" ref="N87" si="59">SUM(N86,N82,N75,N68,N62,N47:N57)</f>
        <v>132408.51</v>
      </c>
      <c r="O87" s="126">
        <f>N87/M87</f>
        <v>0.90385449369414306</v>
      </c>
    </row>
    <row r="88" spans="1:15" x14ac:dyDescent="0.25">
      <c r="A88" s="103"/>
      <c r="B88" s="42"/>
      <c r="C88" s="83"/>
      <c r="D88" s="27" t="s">
        <v>8</v>
      </c>
      <c r="E88" s="29"/>
      <c r="F88" s="29"/>
      <c r="G88" s="29"/>
      <c r="H88" s="29"/>
      <c r="I88" s="29"/>
      <c r="J88" s="29"/>
      <c r="K88" s="29"/>
      <c r="L88" s="29"/>
      <c r="M88" s="29"/>
      <c r="N88" s="29"/>
      <c r="O88" s="29"/>
    </row>
    <row r="89" spans="1:15" x14ac:dyDescent="0.25">
      <c r="A89" s="102" t="s">
        <v>108</v>
      </c>
      <c r="B89" s="49" t="s">
        <v>116</v>
      </c>
      <c r="C89" s="44" t="s">
        <v>110</v>
      </c>
      <c r="D89" s="11" t="s">
        <v>21</v>
      </c>
      <c r="E89" s="68">
        <v>52150</v>
      </c>
      <c r="F89" s="20"/>
      <c r="G89" s="20"/>
      <c r="H89" s="20"/>
      <c r="I89" s="20"/>
      <c r="J89" s="20">
        <v>16850</v>
      </c>
      <c r="K89" s="20"/>
      <c r="L89" s="20"/>
      <c r="M89" s="13">
        <f t="shared" ref="M89:M105" si="60">E89+F89+G89+H89+I89+J89+K89+L89</f>
        <v>69000</v>
      </c>
      <c r="N89" s="13">
        <v>68829.430000000008</v>
      </c>
      <c r="O89" s="117">
        <f t="shared" ref="O89:O105" si="61">N89/M89</f>
        <v>0.99752797101449286</v>
      </c>
    </row>
    <row r="90" spans="1:15" x14ac:dyDescent="0.25">
      <c r="A90" s="102" t="s">
        <v>108</v>
      </c>
      <c r="B90" s="49" t="s">
        <v>116</v>
      </c>
      <c r="C90" s="44">
        <v>620</v>
      </c>
      <c r="D90" s="11" t="s">
        <v>23</v>
      </c>
      <c r="E90" s="68">
        <f>ROUND((0.3495*E89)+(0.02*E89)-(1750*0.3495),0)</f>
        <v>18658</v>
      </c>
      <c r="F90" s="20"/>
      <c r="G90" s="20"/>
      <c r="H90" s="20"/>
      <c r="I90" s="20"/>
      <c r="J90" s="20">
        <v>5942</v>
      </c>
      <c r="K90" s="20"/>
      <c r="L90" s="20">
        <v>346.05</v>
      </c>
      <c r="M90" s="13">
        <f t="shared" si="60"/>
        <v>24946.05</v>
      </c>
      <c r="N90" s="13">
        <v>24946.05</v>
      </c>
      <c r="O90" s="117">
        <f t="shared" si="61"/>
        <v>1</v>
      </c>
    </row>
    <row r="91" spans="1:15" x14ac:dyDescent="0.25">
      <c r="A91" s="102" t="s">
        <v>108</v>
      </c>
      <c r="B91" s="49" t="s">
        <v>116</v>
      </c>
      <c r="C91" s="44">
        <v>640</v>
      </c>
      <c r="D91" s="11" t="s">
        <v>100</v>
      </c>
      <c r="E91" s="68">
        <v>350</v>
      </c>
      <c r="F91" s="20"/>
      <c r="G91" s="20"/>
      <c r="H91" s="20"/>
      <c r="I91" s="20"/>
      <c r="J91" s="20"/>
      <c r="K91" s="20"/>
      <c r="L91" s="20">
        <v>61.94</v>
      </c>
      <c r="M91" s="13">
        <f t="shared" si="60"/>
        <v>411.94</v>
      </c>
      <c r="N91" s="13">
        <v>411.94</v>
      </c>
      <c r="O91" s="117">
        <f t="shared" si="61"/>
        <v>1</v>
      </c>
    </row>
    <row r="92" spans="1:15" x14ac:dyDescent="0.25">
      <c r="A92" s="102" t="s">
        <v>19</v>
      </c>
      <c r="B92" s="49" t="s">
        <v>116</v>
      </c>
      <c r="C92" s="44" t="s">
        <v>111</v>
      </c>
      <c r="D92" s="11" t="s">
        <v>10</v>
      </c>
      <c r="E92" s="68">
        <v>0</v>
      </c>
      <c r="F92" s="20"/>
      <c r="G92" s="20"/>
      <c r="H92" s="20"/>
      <c r="I92" s="20"/>
      <c r="J92" s="20"/>
      <c r="K92" s="20"/>
      <c r="L92" s="20"/>
      <c r="M92" s="13">
        <f t="shared" si="60"/>
        <v>0</v>
      </c>
      <c r="N92" s="13">
        <v>0</v>
      </c>
      <c r="O92" s="117"/>
    </row>
    <row r="93" spans="1:15" x14ac:dyDescent="0.25">
      <c r="A93" s="102" t="s">
        <v>19</v>
      </c>
      <c r="B93" s="49" t="s">
        <v>116</v>
      </c>
      <c r="C93" s="44" t="s">
        <v>112</v>
      </c>
      <c r="D93" s="11" t="s">
        <v>26</v>
      </c>
      <c r="E93" s="68">
        <v>75</v>
      </c>
      <c r="F93" s="20"/>
      <c r="G93" s="20"/>
      <c r="H93" s="20"/>
      <c r="I93" s="20"/>
      <c r="J93" s="20"/>
      <c r="K93" s="20"/>
      <c r="L93" s="20"/>
      <c r="M93" s="13">
        <f t="shared" si="60"/>
        <v>75</v>
      </c>
      <c r="N93" s="13">
        <v>0</v>
      </c>
      <c r="O93" s="117">
        <f t="shared" si="61"/>
        <v>0</v>
      </c>
    </row>
    <row r="94" spans="1:15" x14ac:dyDescent="0.25">
      <c r="A94" s="102" t="s">
        <v>19</v>
      </c>
      <c r="B94" s="49" t="s">
        <v>116</v>
      </c>
      <c r="C94" s="44" t="s">
        <v>113</v>
      </c>
      <c r="D94" s="11" t="s">
        <v>24</v>
      </c>
      <c r="E94" s="68">
        <v>875</v>
      </c>
      <c r="F94" s="20"/>
      <c r="G94" s="20"/>
      <c r="H94" s="20"/>
      <c r="I94" s="20"/>
      <c r="J94" s="20"/>
      <c r="K94" s="20"/>
      <c r="L94" s="20"/>
      <c r="M94" s="13">
        <f t="shared" si="60"/>
        <v>875</v>
      </c>
      <c r="N94" s="13">
        <v>828.69</v>
      </c>
      <c r="O94" s="117">
        <f t="shared" si="61"/>
        <v>0.94707428571428576</v>
      </c>
    </row>
    <row r="95" spans="1:15" x14ac:dyDescent="0.25">
      <c r="A95" s="102" t="s">
        <v>19</v>
      </c>
      <c r="B95" s="49" t="s">
        <v>116</v>
      </c>
      <c r="C95" s="51" t="s">
        <v>121</v>
      </c>
      <c r="D95" s="11" t="s">
        <v>92</v>
      </c>
      <c r="E95" s="68">
        <v>4000</v>
      </c>
      <c r="F95" s="20"/>
      <c r="G95" s="20"/>
      <c r="H95" s="20"/>
      <c r="I95" s="20"/>
      <c r="J95" s="20"/>
      <c r="K95" s="20"/>
      <c r="L95" s="20"/>
      <c r="M95" s="13">
        <f t="shared" si="60"/>
        <v>4000</v>
      </c>
      <c r="N95" s="13">
        <v>2690.04</v>
      </c>
      <c r="O95" s="117">
        <f t="shared" si="61"/>
        <v>0.67250999999999994</v>
      </c>
    </row>
    <row r="96" spans="1:15" x14ac:dyDescent="0.25">
      <c r="A96" s="102" t="s">
        <v>108</v>
      </c>
      <c r="B96" s="49" t="s">
        <v>116</v>
      </c>
      <c r="C96" s="44">
        <v>637014</v>
      </c>
      <c r="D96" s="11" t="s">
        <v>12</v>
      </c>
      <c r="E96" s="68">
        <v>2600</v>
      </c>
      <c r="F96" s="20"/>
      <c r="G96" s="20"/>
      <c r="H96" s="20"/>
      <c r="I96" s="20"/>
      <c r="J96" s="20">
        <v>850</v>
      </c>
      <c r="K96" s="20"/>
      <c r="L96" s="20"/>
      <c r="M96" s="13">
        <f t="shared" si="60"/>
        <v>3450</v>
      </c>
      <c r="N96" s="13">
        <v>3249.8999999999996</v>
      </c>
      <c r="O96" s="117">
        <f t="shared" si="61"/>
        <v>0.94199999999999995</v>
      </c>
    </row>
    <row r="97" spans="1:15" x14ac:dyDescent="0.25">
      <c r="A97" s="102" t="s">
        <v>108</v>
      </c>
      <c r="B97" s="49" t="s">
        <v>116</v>
      </c>
      <c r="C97" s="44">
        <v>637016</v>
      </c>
      <c r="D97" s="11" t="s">
        <v>25</v>
      </c>
      <c r="E97" s="68">
        <v>573</v>
      </c>
      <c r="F97" s="20"/>
      <c r="G97" s="20"/>
      <c r="H97" s="20"/>
      <c r="I97" s="20"/>
      <c r="J97" s="20">
        <v>77</v>
      </c>
      <c r="K97" s="20"/>
      <c r="L97" s="20">
        <v>7.86</v>
      </c>
      <c r="M97" s="13">
        <f t="shared" si="60"/>
        <v>657.86</v>
      </c>
      <c r="N97" s="13">
        <v>657.86</v>
      </c>
      <c r="O97" s="117">
        <f t="shared" si="61"/>
        <v>1</v>
      </c>
    </row>
    <row r="98" spans="1:15" x14ac:dyDescent="0.25">
      <c r="A98" s="102" t="s">
        <v>19</v>
      </c>
      <c r="B98" s="49" t="s">
        <v>116</v>
      </c>
      <c r="C98" s="44">
        <v>630</v>
      </c>
      <c r="D98" s="11" t="s">
        <v>149</v>
      </c>
      <c r="E98" s="68">
        <v>5000</v>
      </c>
      <c r="F98" s="20">
        <v>6588</v>
      </c>
      <c r="G98" s="20">
        <v>2800</v>
      </c>
      <c r="H98" s="20">
        <v>700</v>
      </c>
      <c r="I98" s="20"/>
      <c r="J98" s="20">
        <v>6000</v>
      </c>
      <c r="K98" s="20">
        <v>1500</v>
      </c>
      <c r="L98" s="20"/>
      <c r="M98" s="13">
        <f t="shared" si="60"/>
        <v>22588</v>
      </c>
      <c r="N98" s="13">
        <v>22584.390000000003</v>
      </c>
      <c r="O98" s="117">
        <f t="shared" si="61"/>
        <v>0.99984018062688162</v>
      </c>
    </row>
    <row r="99" spans="1:15" x14ac:dyDescent="0.25">
      <c r="A99" s="102" t="s">
        <v>122</v>
      </c>
      <c r="B99" s="49" t="s">
        <v>116</v>
      </c>
      <c r="C99" s="44">
        <v>630</v>
      </c>
      <c r="D99" s="11" t="s">
        <v>52</v>
      </c>
      <c r="E99" s="68">
        <v>2000</v>
      </c>
      <c r="F99" s="20"/>
      <c r="G99" s="20">
        <v>10000</v>
      </c>
      <c r="H99" s="20"/>
      <c r="I99" s="20"/>
      <c r="J99" s="20">
        <v>3000</v>
      </c>
      <c r="K99" s="20">
        <v>2500</v>
      </c>
      <c r="L99" s="20">
        <v>696.35</v>
      </c>
      <c r="M99" s="13">
        <f t="shared" si="60"/>
        <v>18196.349999999999</v>
      </c>
      <c r="N99" s="13">
        <v>18196.349999999999</v>
      </c>
      <c r="O99" s="117">
        <f t="shared" si="61"/>
        <v>1</v>
      </c>
    </row>
    <row r="100" spans="1:15" x14ac:dyDescent="0.25">
      <c r="A100" s="102" t="s">
        <v>122</v>
      </c>
      <c r="B100" s="49" t="s">
        <v>116</v>
      </c>
      <c r="C100" s="44">
        <v>630</v>
      </c>
      <c r="D100" s="11" t="s">
        <v>53</v>
      </c>
      <c r="E100" s="68">
        <v>750</v>
      </c>
      <c r="F100" s="20"/>
      <c r="G100" s="20">
        <v>3400</v>
      </c>
      <c r="H100" s="20"/>
      <c r="I100" s="20"/>
      <c r="J100" s="20">
        <v>4250</v>
      </c>
      <c r="K100" s="20">
        <v>700</v>
      </c>
      <c r="L100" s="20">
        <v>127.07</v>
      </c>
      <c r="M100" s="13">
        <f t="shared" si="60"/>
        <v>9227.07</v>
      </c>
      <c r="N100" s="13">
        <v>9227.07</v>
      </c>
      <c r="O100" s="117">
        <f t="shared" si="61"/>
        <v>1</v>
      </c>
    </row>
    <row r="101" spans="1:15" x14ac:dyDescent="0.25">
      <c r="A101" s="102" t="s">
        <v>122</v>
      </c>
      <c r="B101" s="49" t="s">
        <v>116</v>
      </c>
      <c r="C101" s="44">
        <v>630</v>
      </c>
      <c r="D101" s="11" t="s">
        <v>54</v>
      </c>
      <c r="E101" s="68">
        <v>500</v>
      </c>
      <c r="F101" s="20"/>
      <c r="G101" s="20">
        <v>3500</v>
      </c>
      <c r="H101" s="20"/>
      <c r="I101" s="20"/>
      <c r="J101" s="20"/>
      <c r="K101" s="20">
        <v>1000</v>
      </c>
      <c r="L101" s="20"/>
      <c r="M101" s="13">
        <f t="shared" si="60"/>
        <v>5000</v>
      </c>
      <c r="N101" s="13">
        <v>4789.3900000000003</v>
      </c>
      <c r="O101" s="117">
        <f t="shared" si="61"/>
        <v>0.95787800000000012</v>
      </c>
    </row>
    <row r="102" spans="1:15" x14ac:dyDescent="0.25">
      <c r="A102" s="102" t="s">
        <v>122</v>
      </c>
      <c r="B102" s="49" t="s">
        <v>116</v>
      </c>
      <c r="C102" s="44">
        <v>630</v>
      </c>
      <c r="D102" s="11" t="s">
        <v>133</v>
      </c>
      <c r="E102" s="68">
        <v>750</v>
      </c>
      <c r="F102" s="20"/>
      <c r="G102" s="20">
        <v>3400</v>
      </c>
      <c r="H102" s="20"/>
      <c r="I102" s="20"/>
      <c r="J102" s="20">
        <v>1750</v>
      </c>
      <c r="K102" s="20"/>
      <c r="L102" s="20"/>
      <c r="M102" s="13">
        <f t="shared" si="60"/>
        <v>5900</v>
      </c>
      <c r="N102" s="13">
        <v>5596.7299999999987</v>
      </c>
      <c r="O102" s="117">
        <f t="shared" si="61"/>
        <v>0.94859830508474552</v>
      </c>
    </row>
    <row r="103" spans="1:15" x14ac:dyDescent="0.25">
      <c r="A103" s="102" t="s">
        <v>19</v>
      </c>
      <c r="B103" s="49" t="s">
        <v>116</v>
      </c>
      <c r="C103" s="44">
        <v>630</v>
      </c>
      <c r="D103" s="11" t="s">
        <v>55</v>
      </c>
      <c r="E103" s="68">
        <v>0</v>
      </c>
      <c r="F103" s="20"/>
      <c r="G103" s="20"/>
      <c r="H103" s="20"/>
      <c r="I103" s="20"/>
      <c r="J103" s="20"/>
      <c r="K103" s="20"/>
      <c r="L103" s="20"/>
      <c r="M103" s="13">
        <f t="shared" si="60"/>
        <v>0</v>
      </c>
      <c r="N103" s="13">
        <v>0</v>
      </c>
      <c r="O103" s="117"/>
    </row>
    <row r="104" spans="1:15" x14ac:dyDescent="0.25">
      <c r="A104" s="102" t="s">
        <v>19</v>
      </c>
      <c r="B104" s="49" t="s">
        <v>116</v>
      </c>
      <c r="C104" s="44">
        <v>630</v>
      </c>
      <c r="D104" s="11" t="s">
        <v>58</v>
      </c>
      <c r="E104" s="68">
        <v>15000</v>
      </c>
      <c r="F104" s="20"/>
      <c r="G104" s="20">
        <v>-10000</v>
      </c>
      <c r="H104" s="20"/>
      <c r="I104" s="20"/>
      <c r="J104" s="20"/>
      <c r="K104" s="20">
        <v>-1700</v>
      </c>
      <c r="L104" s="20"/>
      <c r="M104" s="13">
        <f t="shared" si="60"/>
        <v>3300</v>
      </c>
      <c r="N104" s="13">
        <v>1834.41</v>
      </c>
      <c r="O104" s="117">
        <f t="shared" si="61"/>
        <v>0.55588181818181825</v>
      </c>
    </row>
    <row r="105" spans="1:15" x14ac:dyDescent="0.25">
      <c r="A105" s="102" t="s">
        <v>19</v>
      </c>
      <c r="B105" s="49" t="s">
        <v>116</v>
      </c>
      <c r="C105" s="44">
        <v>630</v>
      </c>
      <c r="D105" s="11" t="s">
        <v>56</v>
      </c>
      <c r="E105" s="68">
        <f>(750*29*1.2)+(750*26)+(600*12)</f>
        <v>52800</v>
      </c>
      <c r="F105" s="20"/>
      <c r="G105" s="20">
        <v>-2800</v>
      </c>
      <c r="H105" s="20"/>
      <c r="I105" s="20"/>
      <c r="J105" s="20">
        <v>-15000</v>
      </c>
      <c r="K105" s="20">
        <v>-1500</v>
      </c>
      <c r="L105" s="20">
        <v>-1239.27</v>
      </c>
      <c r="M105" s="13">
        <f t="shared" si="60"/>
        <v>32260.73</v>
      </c>
      <c r="N105" s="13">
        <v>32110.340000000007</v>
      </c>
      <c r="O105" s="117">
        <f t="shared" si="61"/>
        <v>0.99533829519666817</v>
      </c>
    </row>
    <row r="106" spans="1:15" x14ac:dyDescent="0.25">
      <c r="A106" s="103"/>
      <c r="B106" s="42" t="s">
        <v>74</v>
      </c>
      <c r="C106" s="83"/>
      <c r="D106" s="27" t="s">
        <v>8</v>
      </c>
      <c r="E106" s="28">
        <f>SUM(E89:E105)</f>
        <v>156081</v>
      </c>
      <c r="F106" s="28">
        <f t="shared" ref="F106:J106" si="62">SUM(F89:F105)</f>
        <v>6588</v>
      </c>
      <c r="G106" s="28">
        <f t="shared" si="62"/>
        <v>10300</v>
      </c>
      <c r="H106" s="28">
        <f t="shared" si="62"/>
        <v>700</v>
      </c>
      <c r="I106" s="28">
        <f t="shared" si="62"/>
        <v>0</v>
      </c>
      <c r="J106" s="28">
        <f t="shared" si="62"/>
        <v>23719</v>
      </c>
      <c r="K106" s="28">
        <f>SUM(K89:K105)</f>
        <v>2500</v>
      </c>
      <c r="L106" s="28">
        <f>SUM(L89:L105)</f>
        <v>0</v>
      </c>
      <c r="M106" s="28">
        <f t="shared" ref="M106:N106" si="63">SUM(M89:M105)</f>
        <v>199888.00000000003</v>
      </c>
      <c r="N106" s="28">
        <f t="shared" si="63"/>
        <v>195952.59000000003</v>
      </c>
      <c r="O106" s="126">
        <f>N106/M106</f>
        <v>0.98031192467781958</v>
      </c>
    </row>
    <row r="107" spans="1:15" x14ac:dyDescent="0.25">
      <c r="A107" s="103"/>
      <c r="B107" s="42"/>
      <c r="C107" s="83"/>
      <c r="D107" s="27" t="s">
        <v>47</v>
      </c>
      <c r="E107" s="71"/>
      <c r="F107" s="29"/>
      <c r="G107" s="29"/>
      <c r="H107" s="29"/>
      <c r="I107" s="29"/>
      <c r="J107" s="29"/>
      <c r="K107" s="29"/>
      <c r="L107" s="29"/>
      <c r="M107" s="29"/>
      <c r="N107" s="29"/>
      <c r="O107" s="29"/>
    </row>
    <row r="108" spans="1:15" x14ac:dyDescent="0.25">
      <c r="A108" s="102" t="s">
        <v>19</v>
      </c>
      <c r="B108" s="49" t="s">
        <v>109</v>
      </c>
      <c r="C108" s="44" t="s">
        <v>110</v>
      </c>
      <c r="D108" s="11" t="s">
        <v>21</v>
      </c>
      <c r="E108" s="68">
        <v>44700</v>
      </c>
      <c r="F108" s="20"/>
      <c r="G108" s="20"/>
      <c r="H108" s="20"/>
      <c r="I108" s="20"/>
      <c r="J108" s="20">
        <v>-16850</v>
      </c>
      <c r="K108" s="20"/>
      <c r="L108" s="20">
        <v>67.66</v>
      </c>
      <c r="M108" s="13">
        <f t="shared" ref="M108:M118" si="64">E108+F108+G108+H108+I108+J108+K108+L108</f>
        <v>27917.66</v>
      </c>
      <c r="N108" s="13">
        <v>27917.660000000003</v>
      </c>
      <c r="O108" s="117">
        <f t="shared" ref="O108:O119" si="65">N108/M108</f>
        <v>1.0000000000000002</v>
      </c>
    </row>
    <row r="109" spans="1:15" x14ac:dyDescent="0.25">
      <c r="A109" s="102" t="s">
        <v>19</v>
      </c>
      <c r="B109" s="49" t="s">
        <v>109</v>
      </c>
      <c r="C109" s="44">
        <v>620</v>
      </c>
      <c r="D109" s="11" t="s">
        <v>23</v>
      </c>
      <c r="E109" s="68">
        <f>ROUND((0.3495*E108)+(0.02*E108)-(1500*0.3495),0)</f>
        <v>15992</v>
      </c>
      <c r="F109" s="20"/>
      <c r="G109" s="20"/>
      <c r="H109" s="20"/>
      <c r="I109" s="20"/>
      <c r="J109" s="20">
        <v>-5942</v>
      </c>
      <c r="K109" s="20"/>
      <c r="L109" s="20">
        <v>207.48</v>
      </c>
      <c r="M109" s="13">
        <f t="shared" si="64"/>
        <v>10257.48</v>
      </c>
      <c r="N109" s="13">
        <v>10257.48</v>
      </c>
      <c r="O109" s="117">
        <f t="shared" si="65"/>
        <v>1</v>
      </c>
    </row>
    <row r="110" spans="1:15" x14ac:dyDescent="0.25">
      <c r="A110" s="102" t="s">
        <v>19</v>
      </c>
      <c r="B110" s="49" t="s">
        <v>109</v>
      </c>
      <c r="C110" s="44">
        <v>640</v>
      </c>
      <c r="D110" s="11" t="s">
        <v>100</v>
      </c>
      <c r="E110" s="68">
        <v>200</v>
      </c>
      <c r="F110" s="20"/>
      <c r="G110" s="20"/>
      <c r="H110" s="20"/>
      <c r="I110" s="20"/>
      <c r="J110" s="20"/>
      <c r="K110" s="20"/>
      <c r="L110" s="20"/>
      <c r="M110" s="13">
        <f t="shared" si="64"/>
        <v>200</v>
      </c>
      <c r="N110" s="13">
        <v>154.05000000000001</v>
      </c>
      <c r="O110" s="117">
        <f t="shared" si="65"/>
        <v>0.7702500000000001</v>
      </c>
    </row>
    <row r="111" spans="1:15" x14ac:dyDescent="0.25">
      <c r="A111" s="102" t="s">
        <v>19</v>
      </c>
      <c r="B111" s="49" t="s">
        <v>109</v>
      </c>
      <c r="C111" s="44" t="s">
        <v>113</v>
      </c>
      <c r="D111" s="11" t="s">
        <v>24</v>
      </c>
      <c r="E111" s="68">
        <v>500</v>
      </c>
      <c r="F111" s="20"/>
      <c r="G111" s="20"/>
      <c r="H111" s="20"/>
      <c r="I111" s="20"/>
      <c r="J111" s="20"/>
      <c r="K111" s="20"/>
      <c r="L111" s="20"/>
      <c r="M111" s="13">
        <f t="shared" si="64"/>
        <v>500</v>
      </c>
      <c r="N111" s="13">
        <v>298.5</v>
      </c>
      <c r="O111" s="117">
        <f t="shared" si="65"/>
        <v>0.59699999999999998</v>
      </c>
    </row>
    <row r="112" spans="1:15" x14ac:dyDescent="0.25">
      <c r="A112" s="102" t="s">
        <v>19</v>
      </c>
      <c r="B112" s="49" t="s">
        <v>109</v>
      </c>
      <c r="C112" s="44">
        <v>637014</v>
      </c>
      <c r="D112" s="11" t="s">
        <v>12</v>
      </c>
      <c r="E112" s="68">
        <v>2200</v>
      </c>
      <c r="F112" s="20"/>
      <c r="G112" s="20"/>
      <c r="H112" s="20"/>
      <c r="I112" s="20"/>
      <c r="J112" s="20">
        <v>-850</v>
      </c>
      <c r="K112" s="20"/>
      <c r="L112" s="20"/>
      <c r="M112" s="13">
        <f t="shared" si="64"/>
        <v>1350</v>
      </c>
      <c r="N112" s="13">
        <v>1190.1399999999999</v>
      </c>
      <c r="O112" s="117">
        <f t="shared" si="65"/>
        <v>0.88158518518518514</v>
      </c>
    </row>
    <row r="113" spans="1:15" x14ac:dyDescent="0.25">
      <c r="A113" s="102" t="s">
        <v>19</v>
      </c>
      <c r="B113" s="49" t="s">
        <v>109</v>
      </c>
      <c r="C113" s="44">
        <v>637016</v>
      </c>
      <c r="D113" s="11" t="s">
        <v>25</v>
      </c>
      <c r="E113" s="68">
        <f>ROUND(0.011*E108,0)</f>
        <v>492</v>
      </c>
      <c r="F113" s="20"/>
      <c r="G113" s="20"/>
      <c r="H113" s="20"/>
      <c r="I113" s="20"/>
      <c r="J113" s="20">
        <v>-77</v>
      </c>
      <c r="K113" s="20"/>
      <c r="L113" s="20"/>
      <c r="M113" s="13">
        <f t="shared" si="64"/>
        <v>415</v>
      </c>
      <c r="N113" s="13">
        <v>271.52</v>
      </c>
      <c r="O113" s="117">
        <f t="shared" si="65"/>
        <v>0.65426506024096376</v>
      </c>
    </row>
    <row r="114" spans="1:15" x14ac:dyDescent="0.25">
      <c r="A114" s="102" t="s">
        <v>19</v>
      </c>
      <c r="B114" s="49" t="s">
        <v>109</v>
      </c>
      <c r="C114" s="44"/>
      <c r="D114" s="11"/>
      <c r="E114" s="68"/>
      <c r="F114" s="20"/>
      <c r="G114" s="20"/>
      <c r="H114" s="20"/>
      <c r="I114" s="20"/>
      <c r="J114" s="20"/>
      <c r="K114" s="20"/>
      <c r="L114" s="20"/>
      <c r="M114" s="13">
        <f t="shared" si="64"/>
        <v>0</v>
      </c>
      <c r="N114" s="13">
        <v>0</v>
      </c>
      <c r="O114" s="117"/>
    </row>
    <row r="115" spans="1:15" x14ac:dyDescent="0.25">
      <c r="A115" s="102" t="s">
        <v>19</v>
      </c>
      <c r="B115" s="49" t="s">
        <v>109</v>
      </c>
      <c r="C115" s="44">
        <v>630</v>
      </c>
      <c r="D115" s="11" t="s">
        <v>33</v>
      </c>
      <c r="E115" s="68">
        <v>0</v>
      </c>
      <c r="F115" s="20"/>
      <c r="G115" s="20"/>
      <c r="H115" s="20"/>
      <c r="I115" s="20"/>
      <c r="J115" s="20"/>
      <c r="K115" s="20"/>
      <c r="L115" s="20"/>
      <c r="M115" s="13">
        <f t="shared" si="64"/>
        <v>0</v>
      </c>
      <c r="N115" s="13">
        <v>0</v>
      </c>
      <c r="O115" s="117"/>
    </row>
    <row r="116" spans="1:15" x14ac:dyDescent="0.25">
      <c r="A116" s="102" t="s">
        <v>19</v>
      </c>
      <c r="B116" s="49" t="s">
        <v>109</v>
      </c>
      <c r="C116" s="44">
        <v>630</v>
      </c>
      <c r="D116" s="11" t="s">
        <v>48</v>
      </c>
      <c r="E116" s="68">
        <v>0</v>
      </c>
      <c r="F116" s="20"/>
      <c r="G116" s="20"/>
      <c r="H116" s="20"/>
      <c r="I116" s="20"/>
      <c r="J116" s="20"/>
      <c r="K116" s="20"/>
      <c r="L116" s="20"/>
      <c r="M116" s="13">
        <f t="shared" si="64"/>
        <v>0</v>
      </c>
      <c r="N116" s="13">
        <v>0</v>
      </c>
      <c r="O116" s="117"/>
    </row>
    <row r="117" spans="1:15" x14ac:dyDescent="0.25">
      <c r="A117" s="102" t="s">
        <v>19</v>
      </c>
      <c r="B117" s="49" t="s">
        <v>109</v>
      </c>
      <c r="C117" s="44">
        <v>630</v>
      </c>
      <c r="D117" s="11" t="s">
        <v>49</v>
      </c>
      <c r="E117" s="68">
        <v>0</v>
      </c>
      <c r="F117" s="20"/>
      <c r="G117" s="20"/>
      <c r="H117" s="20"/>
      <c r="I117" s="20"/>
      <c r="J117" s="20"/>
      <c r="K117" s="20"/>
      <c r="L117" s="20"/>
      <c r="M117" s="13">
        <f t="shared" si="64"/>
        <v>0</v>
      </c>
      <c r="N117" s="13">
        <v>0</v>
      </c>
      <c r="O117" s="117"/>
    </row>
    <row r="118" spans="1:15" x14ac:dyDescent="0.25">
      <c r="A118" s="102" t="s">
        <v>19</v>
      </c>
      <c r="B118" s="49" t="s">
        <v>109</v>
      </c>
      <c r="C118" s="44">
        <v>630</v>
      </c>
      <c r="D118" s="11" t="s">
        <v>16</v>
      </c>
      <c r="E118" s="68">
        <v>51100</v>
      </c>
      <c r="F118" s="20"/>
      <c r="G118" s="20"/>
      <c r="H118" s="20"/>
      <c r="I118" s="20"/>
      <c r="J118" s="20">
        <v>-1100</v>
      </c>
      <c r="K118" s="20"/>
      <c r="L118" s="20"/>
      <c r="M118" s="13">
        <f t="shared" si="64"/>
        <v>50000</v>
      </c>
      <c r="N118" s="13">
        <v>46608.170000000006</v>
      </c>
      <c r="O118" s="117">
        <f>N118/M118</f>
        <v>0.93216340000000009</v>
      </c>
    </row>
    <row r="119" spans="1:15" x14ac:dyDescent="0.25">
      <c r="A119" s="102" t="s">
        <v>19</v>
      </c>
      <c r="B119" s="49" t="s">
        <v>109</v>
      </c>
      <c r="C119" s="44">
        <v>630</v>
      </c>
      <c r="D119" s="11" t="s">
        <v>59</v>
      </c>
      <c r="E119" s="68">
        <v>35200</v>
      </c>
      <c r="F119" s="20"/>
      <c r="G119" s="20"/>
      <c r="H119" s="20"/>
      <c r="I119" s="20"/>
      <c r="J119" s="20"/>
      <c r="K119" s="20">
        <v>-2600</v>
      </c>
      <c r="L119" s="20">
        <v>-275.14</v>
      </c>
      <c r="M119" s="13">
        <f>E119+F119+G119+H119+I119+J119+K119+L119</f>
        <v>32324.86</v>
      </c>
      <c r="N119" s="13">
        <v>19081.280000000002</v>
      </c>
      <c r="O119" s="117">
        <f t="shared" si="65"/>
        <v>0.59029737483781841</v>
      </c>
    </row>
    <row r="120" spans="1:15" x14ac:dyDescent="0.25">
      <c r="A120" s="105"/>
      <c r="B120" s="52"/>
      <c r="C120" s="85"/>
      <c r="D120" s="53"/>
      <c r="E120" s="53"/>
      <c r="F120" s="53"/>
      <c r="G120" s="53"/>
      <c r="H120" s="53"/>
      <c r="I120" s="53"/>
      <c r="J120" s="53"/>
      <c r="K120" s="53"/>
      <c r="L120" s="53"/>
      <c r="M120" s="53"/>
      <c r="N120" s="53"/>
      <c r="O120" s="53"/>
    </row>
    <row r="121" spans="1:15" x14ac:dyDescent="0.25">
      <c r="A121" s="106" t="s">
        <v>19</v>
      </c>
      <c r="B121" s="56" t="s">
        <v>120</v>
      </c>
      <c r="C121" s="44">
        <v>600</v>
      </c>
      <c r="D121" s="57" t="s">
        <v>123</v>
      </c>
      <c r="E121" s="20"/>
      <c r="F121" s="20"/>
      <c r="G121" s="20"/>
      <c r="H121" s="20"/>
      <c r="I121" s="20"/>
      <c r="J121" s="20"/>
      <c r="K121" s="20"/>
      <c r="L121" s="20"/>
      <c r="M121" s="20">
        <f t="shared" ref="M121:M126" si="66">E121+F121+G121+H121+I121+J121+K121</f>
        <v>0</v>
      </c>
      <c r="N121" s="20">
        <v>0</v>
      </c>
      <c r="O121" s="117"/>
    </row>
    <row r="122" spans="1:15" x14ac:dyDescent="0.25">
      <c r="A122" s="106" t="s">
        <v>19</v>
      </c>
      <c r="B122" s="58" t="s">
        <v>120</v>
      </c>
      <c r="C122" s="78">
        <v>717003</v>
      </c>
      <c r="D122" s="57" t="s">
        <v>124</v>
      </c>
      <c r="E122" s="38"/>
      <c r="F122" s="38"/>
      <c r="G122" s="38"/>
      <c r="H122" s="38"/>
      <c r="I122" s="38"/>
      <c r="J122" s="38"/>
      <c r="K122" s="38"/>
      <c r="L122" s="38"/>
      <c r="M122" s="38">
        <f>E122+F122+G122+H122+I122+J122+K122+L122</f>
        <v>0</v>
      </c>
      <c r="N122" s="38">
        <v>0</v>
      </c>
      <c r="O122" s="118"/>
    </row>
    <row r="123" spans="1:15" x14ac:dyDescent="0.25">
      <c r="A123" s="106" t="s">
        <v>19</v>
      </c>
      <c r="B123" s="58" t="s">
        <v>120</v>
      </c>
      <c r="C123" s="44">
        <v>717002</v>
      </c>
      <c r="D123" s="57" t="s">
        <v>139</v>
      </c>
      <c r="E123" s="67">
        <v>105000</v>
      </c>
      <c r="F123" s="38"/>
      <c r="G123" s="38">
        <v>-20000</v>
      </c>
      <c r="H123" s="38"/>
      <c r="I123" s="38">
        <v>65000</v>
      </c>
      <c r="J123" s="38"/>
      <c r="K123" s="38"/>
      <c r="L123" s="38"/>
      <c r="M123" s="38">
        <f>E123+F123+G123+H123+I123+J123+K123+L123</f>
        <v>150000</v>
      </c>
      <c r="N123" s="38">
        <v>147928.78</v>
      </c>
      <c r="O123" s="118">
        <f>N123/M123</f>
        <v>0.98619186666666669</v>
      </c>
    </row>
    <row r="124" spans="1:15" x14ac:dyDescent="0.25">
      <c r="A124" s="106" t="s">
        <v>19</v>
      </c>
      <c r="B124" s="58" t="s">
        <v>120</v>
      </c>
      <c r="C124" s="78">
        <v>717001</v>
      </c>
      <c r="D124" s="57" t="s">
        <v>153</v>
      </c>
      <c r="E124" s="67"/>
      <c r="F124" s="38"/>
      <c r="G124" s="38"/>
      <c r="H124" s="38"/>
      <c r="I124" s="38"/>
      <c r="J124" s="38">
        <v>10000</v>
      </c>
      <c r="K124" s="38"/>
      <c r="L124" s="38"/>
      <c r="M124" s="38">
        <f>E124+F124+G124+H124+I124+J124+K124+L124</f>
        <v>10000</v>
      </c>
      <c r="N124" s="38">
        <v>7727.8</v>
      </c>
      <c r="O124" s="118">
        <f>N124/M124</f>
        <v>0.77278000000000002</v>
      </c>
    </row>
    <row r="125" spans="1:15" x14ac:dyDescent="0.25">
      <c r="A125" s="107"/>
      <c r="B125" s="54" t="s">
        <v>50</v>
      </c>
      <c r="C125" s="86"/>
      <c r="D125" s="55"/>
      <c r="E125" s="73">
        <f>SUM(E108:E123)</f>
        <v>255384</v>
      </c>
      <c r="F125" s="59">
        <f t="shared" ref="F125" si="67">SUM(F108:F123)</f>
        <v>0</v>
      </c>
      <c r="G125" s="59">
        <f>SUM(G108:G123)</f>
        <v>-20000</v>
      </c>
      <c r="H125" s="59">
        <f>SUM(H108:H123)</f>
        <v>0</v>
      </c>
      <c r="I125" s="59">
        <f>SUM(I108:I123)</f>
        <v>65000</v>
      </c>
      <c r="J125" s="59">
        <f>SUM(J108:J124)</f>
        <v>-14819</v>
      </c>
      <c r="K125" s="59">
        <f>SUM(K108:K124)</f>
        <v>-2600</v>
      </c>
      <c r="L125" s="59">
        <f>SUM(L108:L124)</f>
        <v>0</v>
      </c>
      <c r="M125" s="59">
        <f>SUM(M108:M124)</f>
        <v>282965</v>
      </c>
      <c r="N125" s="59">
        <f t="shared" ref="N125" si="68">SUM(N108:N124)</f>
        <v>261435.38</v>
      </c>
      <c r="O125" s="126">
        <f>N125/M125</f>
        <v>0.92391419433498845</v>
      </c>
    </row>
    <row r="126" spans="1:15" x14ac:dyDescent="0.25">
      <c r="A126" s="108" t="s">
        <v>106</v>
      </c>
      <c r="B126" s="49"/>
      <c r="C126" s="78">
        <v>637037</v>
      </c>
      <c r="D126" s="11" t="s">
        <v>143</v>
      </c>
      <c r="E126" s="68">
        <v>0</v>
      </c>
      <c r="F126" s="20">
        <v>32368.33</v>
      </c>
      <c r="G126" s="20"/>
      <c r="H126" s="20"/>
      <c r="I126" s="20"/>
      <c r="J126" s="20"/>
      <c r="K126" s="20"/>
      <c r="L126" s="20"/>
      <c r="M126" s="20">
        <f t="shared" si="66"/>
        <v>32368.33</v>
      </c>
      <c r="N126" s="20">
        <f t="shared" ref="N126" si="69">F126+G126+H126+I126+J126+K126+L126</f>
        <v>32368.33</v>
      </c>
      <c r="O126" s="117">
        <f>N126/M126</f>
        <v>1</v>
      </c>
    </row>
    <row r="127" spans="1:15" x14ac:dyDescent="0.25">
      <c r="A127" s="135" t="s">
        <v>57</v>
      </c>
      <c r="B127" s="136"/>
      <c r="C127" s="136"/>
      <c r="D127" s="137"/>
      <c r="E127" s="17">
        <f>SUM(E125,E106,E87)</f>
        <v>562069</v>
      </c>
      <c r="F127" s="17">
        <f>SUM(F126,F125,F106,F87)</f>
        <v>43161.36</v>
      </c>
      <c r="G127" s="17">
        <f t="shared" ref="G127:M127" si="70">SUM(G126,G125,G106,G87)</f>
        <v>-24400</v>
      </c>
      <c r="H127" s="17">
        <f t="shared" si="70"/>
        <v>2700</v>
      </c>
      <c r="I127" s="17">
        <f t="shared" si="70"/>
        <v>65200</v>
      </c>
      <c r="J127" s="17">
        <f t="shared" si="70"/>
        <v>10000</v>
      </c>
      <c r="K127" s="17">
        <f t="shared" si="70"/>
        <v>2500</v>
      </c>
      <c r="L127" s="17">
        <f t="shared" si="70"/>
        <v>484.13999999999987</v>
      </c>
      <c r="M127" s="17">
        <f t="shared" si="70"/>
        <v>661714.5</v>
      </c>
      <c r="N127" s="17">
        <f t="shared" ref="N127" si="71">SUM(N126,N125,N106,N87)</f>
        <v>622164.81000000006</v>
      </c>
      <c r="O127" s="122">
        <f>N127/M127</f>
        <v>0.94023148956234159</v>
      </c>
    </row>
    <row r="128" spans="1:15" x14ac:dyDescent="0.25">
      <c r="A128" s="141" t="s">
        <v>60</v>
      </c>
      <c r="B128" s="142"/>
      <c r="C128" s="142"/>
      <c r="D128" s="143"/>
      <c r="E128" s="7"/>
      <c r="F128" s="7"/>
      <c r="G128" s="7"/>
      <c r="H128" s="7"/>
      <c r="I128" s="7"/>
      <c r="J128" s="7"/>
      <c r="K128" s="7"/>
      <c r="L128" s="7"/>
      <c r="M128" s="7"/>
      <c r="N128" s="7"/>
      <c r="O128" s="7"/>
    </row>
    <row r="129" spans="1:15" s="32" customFormat="1" x14ac:dyDescent="0.25">
      <c r="A129" s="103"/>
      <c r="B129" s="42"/>
      <c r="C129" s="83"/>
      <c r="D129" s="27"/>
      <c r="E129" s="29"/>
      <c r="F129" s="29"/>
      <c r="G129" s="29"/>
      <c r="H129" s="29"/>
      <c r="I129" s="29"/>
      <c r="J129" s="29"/>
      <c r="K129" s="29"/>
      <c r="L129" s="29"/>
      <c r="M129" s="29"/>
      <c r="N129" s="29"/>
      <c r="O129" s="29"/>
    </row>
    <row r="130" spans="1:15" x14ac:dyDescent="0.25">
      <c r="A130" s="109" t="s">
        <v>122</v>
      </c>
      <c r="B130" s="60" t="s">
        <v>125</v>
      </c>
      <c r="C130" s="44" t="s">
        <v>110</v>
      </c>
      <c r="D130" s="11" t="s">
        <v>21</v>
      </c>
      <c r="E130" s="68">
        <f>3*1150*12+2300+1500</f>
        <v>45200</v>
      </c>
      <c r="F130" s="20"/>
      <c r="G130" s="20"/>
      <c r="H130" s="20"/>
      <c r="I130" s="20"/>
      <c r="J130" s="20"/>
      <c r="K130" s="20"/>
      <c r="L130" s="20">
        <v>264.26</v>
      </c>
      <c r="M130" s="13">
        <f>E130+F130+G130+H130+I130+J130+K130+L130</f>
        <v>45464.26</v>
      </c>
      <c r="N130" s="13">
        <v>45464.259999999995</v>
      </c>
      <c r="O130" s="117">
        <f t="shared" ref="O130:O141" si="72">N130/M130</f>
        <v>0.99999999999999989</v>
      </c>
    </row>
    <row r="131" spans="1:15" x14ac:dyDescent="0.25">
      <c r="A131" s="109" t="s">
        <v>122</v>
      </c>
      <c r="B131" s="60" t="s">
        <v>125</v>
      </c>
      <c r="C131" s="44">
        <v>620</v>
      </c>
      <c r="D131" s="11" t="s">
        <v>23</v>
      </c>
      <c r="E131" s="68">
        <f>ROUND((0.3495*E130)+(0.02*E130)-(1500*0.3495),0)</f>
        <v>16177</v>
      </c>
      <c r="F131" s="20"/>
      <c r="G131" s="20"/>
      <c r="H131" s="20"/>
      <c r="I131" s="20"/>
      <c r="J131" s="20"/>
      <c r="K131" s="20"/>
      <c r="L131" s="20">
        <v>180.61</v>
      </c>
      <c r="M131" s="13">
        <f t="shared" ref="M131:M148" si="73">E131+F131+G131+H131+I131+J131+K131+L131</f>
        <v>16357.61</v>
      </c>
      <c r="N131" s="13">
        <v>16357.609999999999</v>
      </c>
      <c r="O131" s="117">
        <f t="shared" si="72"/>
        <v>0.99999999999999989</v>
      </c>
    </row>
    <row r="132" spans="1:15" x14ac:dyDescent="0.25">
      <c r="A132" s="109" t="s">
        <v>122</v>
      </c>
      <c r="B132" s="60" t="s">
        <v>125</v>
      </c>
      <c r="C132" s="44">
        <v>640</v>
      </c>
      <c r="D132" s="11" t="s">
        <v>100</v>
      </c>
      <c r="E132" s="68">
        <v>300</v>
      </c>
      <c r="F132" s="20"/>
      <c r="G132" s="20"/>
      <c r="H132" s="20"/>
      <c r="I132" s="20"/>
      <c r="J132" s="20"/>
      <c r="K132" s="20"/>
      <c r="L132" s="20"/>
      <c r="M132" s="13">
        <f t="shared" si="73"/>
        <v>300</v>
      </c>
      <c r="N132" s="13">
        <v>250.14000000000001</v>
      </c>
      <c r="O132" s="117">
        <f t="shared" si="72"/>
        <v>0.8338000000000001</v>
      </c>
    </row>
    <row r="133" spans="1:15" x14ac:dyDescent="0.25">
      <c r="A133" s="109" t="s">
        <v>122</v>
      </c>
      <c r="B133" s="60" t="s">
        <v>125</v>
      </c>
      <c r="C133" s="44" t="s">
        <v>111</v>
      </c>
      <c r="D133" s="11" t="s">
        <v>10</v>
      </c>
      <c r="E133" s="68">
        <v>3000</v>
      </c>
      <c r="F133" s="20"/>
      <c r="G133" s="20"/>
      <c r="H133" s="20"/>
      <c r="I133" s="20"/>
      <c r="J133" s="20"/>
      <c r="K133" s="20"/>
      <c r="L133" s="20"/>
      <c r="M133" s="13">
        <f t="shared" si="73"/>
        <v>3000</v>
      </c>
      <c r="N133" s="13">
        <v>2563.96</v>
      </c>
      <c r="O133" s="117">
        <f t="shared" si="72"/>
        <v>0.85465333333333338</v>
      </c>
    </row>
    <row r="134" spans="1:15" x14ac:dyDescent="0.25">
      <c r="A134" s="109" t="s">
        <v>122</v>
      </c>
      <c r="B134" s="60" t="s">
        <v>125</v>
      </c>
      <c r="C134" s="44" t="s">
        <v>112</v>
      </c>
      <c r="D134" s="11" t="s">
        <v>26</v>
      </c>
      <c r="E134" s="68">
        <v>50</v>
      </c>
      <c r="F134" s="20"/>
      <c r="G134" s="20"/>
      <c r="H134" s="20"/>
      <c r="I134" s="20">
        <v>14</v>
      </c>
      <c r="J134" s="20"/>
      <c r="K134" s="20"/>
      <c r="L134" s="20">
        <v>35.99</v>
      </c>
      <c r="M134" s="13">
        <f t="shared" si="73"/>
        <v>99.990000000000009</v>
      </c>
      <c r="N134" s="13">
        <v>99.990000000000009</v>
      </c>
      <c r="O134" s="117">
        <f t="shared" si="72"/>
        <v>1</v>
      </c>
    </row>
    <row r="135" spans="1:15" x14ac:dyDescent="0.25">
      <c r="A135" s="109" t="s">
        <v>122</v>
      </c>
      <c r="B135" s="60" t="s">
        <v>125</v>
      </c>
      <c r="C135" s="44" t="s">
        <v>113</v>
      </c>
      <c r="D135" s="11" t="s">
        <v>24</v>
      </c>
      <c r="E135" s="68">
        <v>750</v>
      </c>
      <c r="F135" s="20"/>
      <c r="G135" s="20"/>
      <c r="H135" s="20"/>
      <c r="I135" s="20"/>
      <c r="J135" s="20"/>
      <c r="K135" s="20"/>
      <c r="L135" s="20"/>
      <c r="M135" s="13">
        <f t="shared" si="73"/>
        <v>750</v>
      </c>
      <c r="N135" s="13">
        <v>537.34</v>
      </c>
      <c r="O135" s="117">
        <f t="shared" si="72"/>
        <v>0.71645333333333339</v>
      </c>
    </row>
    <row r="136" spans="1:15" x14ac:dyDescent="0.25">
      <c r="A136" s="109" t="s">
        <v>122</v>
      </c>
      <c r="B136" s="60" t="s">
        <v>125</v>
      </c>
      <c r="C136" s="44">
        <v>637035</v>
      </c>
      <c r="D136" s="11" t="s">
        <v>97</v>
      </c>
      <c r="E136" s="68">
        <v>11000</v>
      </c>
      <c r="F136" s="20"/>
      <c r="G136" s="20"/>
      <c r="H136" s="20"/>
      <c r="I136" s="20">
        <v>-14</v>
      </c>
      <c r="J136" s="20"/>
      <c r="K136" s="20">
        <v>10000</v>
      </c>
      <c r="L136" s="20"/>
      <c r="M136" s="13">
        <f t="shared" si="73"/>
        <v>20986</v>
      </c>
      <c r="N136" s="13">
        <v>20192.64</v>
      </c>
      <c r="O136" s="117">
        <f t="shared" si="72"/>
        <v>0.96219574954731724</v>
      </c>
    </row>
    <row r="137" spans="1:15" x14ac:dyDescent="0.25">
      <c r="A137" s="109" t="s">
        <v>122</v>
      </c>
      <c r="B137" s="60" t="s">
        <v>109</v>
      </c>
      <c r="C137" s="44" t="s">
        <v>126</v>
      </c>
      <c r="D137" s="11" t="s">
        <v>101</v>
      </c>
      <c r="E137" s="68">
        <v>4000</v>
      </c>
      <c r="F137" s="20"/>
      <c r="G137" s="20"/>
      <c r="H137" s="20"/>
      <c r="I137" s="20"/>
      <c r="J137" s="20"/>
      <c r="K137" s="20">
        <v>-2000</v>
      </c>
      <c r="L137" s="20"/>
      <c r="M137" s="13">
        <f t="shared" si="73"/>
        <v>2000</v>
      </c>
      <c r="N137" s="13">
        <v>1646.0399999999997</v>
      </c>
      <c r="O137" s="117">
        <f t="shared" si="72"/>
        <v>0.82301999999999986</v>
      </c>
    </row>
    <row r="138" spans="1:15" x14ac:dyDescent="0.25">
      <c r="A138" s="109" t="s">
        <v>122</v>
      </c>
      <c r="B138" s="60" t="s">
        <v>125</v>
      </c>
      <c r="C138" s="44" t="s">
        <v>121</v>
      </c>
      <c r="D138" s="11" t="s">
        <v>94</v>
      </c>
      <c r="E138" s="68">
        <v>1200</v>
      </c>
      <c r="F138" s="20"/>
      <c r="G138" s="20"/>
      <c r="H138" s="20"/>
      <c r="I138" s="20"/>
      <c r="J138" s="20"/>
      <c r="K138" s="20"/>
      <c r="L138" s="20"/>
      <c r="M138" s="13">
        <f t="shared" si="73"/>
        <v>1200</v>
      </c>
      <c r="N138" s="13">
        <v>1032.3600000000001</v>
      </c>
      <c r="O138" s="117">
        <f t="shared" si="72"/>
        <v>0.86030000000000006</v>
      </c>
    </row>
    <row r="139" spans="1:15" x14ac:dyDescent="0.25">
      <c r="A139" s="109" t="s">
        <v>122</v>
      </c>
      <c r="B139" s="60" t="s">
        <v>125</v>
      </c>
      <c r="C139" s="44">
        <v>637014</v>
      </c>
      <c r="D139" s="11" t="s">
        <v>12</v>
      </c>
      <c r="E139" s="68">
        <v>2200</v>
      </c>
      <c r="F139" s="20"/>
      <c r="G139" s="20"/>
      <c r="H139" s="20"/>
      <c r="I139" s="20"/>
      <c r="J139" s="20"/>
      <c r="K139" s="20"/>
      <c r="L139" s="20"/>
      <c r="M139" s="13">
        <f t="shared" si="73"/>
        <v>2200</v>
      </c>
      <c r="N139" s="13">
        <v>2166.1800000000003</v>
      </c>
      <c r="O139" s="117">
        <f t="shared" si="72"/>
        <v>0.98462727272727291</v>
      </c>
    </row>
    <row r="140" spans="1:15" x14ac:dyDescent="0.25">
      <c r="A140" s="109" t="s">
        <v>122</v>
      </c>
      <c r="B140" s="60" t="s">
        <v>125</v>
      </c>
      <c r="C140" s="44">
        <v>637016</v>
      </c>
      <c r="D140" s="11" t="s">
        <v>25</v>
      </c>
      <c r="E140" s="68">
        <f>ROUND(0.011*E130,0)</f>
        <v>497</v>
      </c>
      <c r="F140" s="20"/>
      <c r="G140" s="20"/>
      <c r="H140" s="20"/>
      <c r="I140" s="20"/>
      <c r="J140" s="20"/>
      <c r="K140" s="20"/>
      <c r="L140" s="20"/>
      <c r="M140" s="13">
        <f t="shared" si="73"/>
        <v>497</v>
      </c>
      <c r="N140" s="13">
        <v>434.38</v>
      </c>
      <c r="O140" s="117">
        <f t="shared" si="72"/>
        <v>0.87400402414486922</v>
      </c>
    </row>
    <row r="141" spans="1:15" x14ac:dyDescent="0.25">
      <c r="A141" s="109" t="s">
        <v>122</v>
      </c>
      <c r="B141" s="60" t="s">
        <v>125</v>
      </c>
      <c r="C141" s="44">
        <v>630</v>
      </c>
      <c r="D141" s="11" t="s">
        <v>27</v>
      </c>
      <c r="E141" s="68">
        <f>2500+1600</f>
        <v>4100</v>
      </c>
      <c r="F141" s="20"/>
      <c r="G141" s="20"/>
      <c r="H141" s="20"/>
      <c r="I141" s="20"/>
      <c r="J141" s="20"/>
      <c r="K141" s="20"/>
      <c r="L141" s="20">
        <v>-1510.76</v>
      </c>
      <c r="M141" s="13">
        <f t="shared" si="73"/>
        <v>2589.2399999999998</v>
      </c>
      <c r="N141" s="13">
        <v>1762.5800000000002</v>
      </c>
      <c r="O141" s="117">
        <f t="shared" si="72"/>
        <v>0.68073257017503219</v>
      </c>
    </row>
    <row r="142" spans="1:15" s="32" customFormat="1" x14ac:dyDescent="0.25">
      <c r="A142" s="103"/>
      <c r="B142" s="42"/>
      <c r="C142" s="83"/>
      <c r="D142" s="27" t="s">
        <v>6</v>
      </c>
      <c r="E142" s="71"/>
      <c r="F142" s="29"/>
      <c r="G142" s="29"/>
      <c r="H142" s="29"/>
      <c r="I142" s="29"/>
      <c r="J142" s="29"/>
      <c r="K142" s="29"/>
      <c r="L142" s="29"/>
      <c r="M142" s="29"/>
      <c r="N142" s="29"/>
      <c r="O142" s="29"/>
    </row>
    <row r="143" spans="1:15" s="32" customFormat="1" x14ac:dyDescent="0.25">
      <c r="A143" s="109" t="s">
        <v>122</v>
      </c>
      <c r="B143" s="60" t="s">
        <v>127</v>
      </c>
      <c r="C143" s="44">
        <v>630</v>
      </c>
      <c r="D143" s="18" t="s">
        <v>61</v>
      </c>
      <c r="E143" s="68">
        <v>600</v>
      </c>
      <c r="F143" s="20"/>
      <c r="G143" s="20"/>
      <c r="H143" s="20"/>
      <c r="I143" s="20"/>
      <c r="J143" s="20"/>
      <c r="K143" s="20">
        <v>200</v>
      </c>
      <c r="L143" s="20">
        <v>315.26</v>
      </c>
      <c r="M143" s="13">
        <f t="shared" si="73"/>
        <v>1115.26</v>
      </c>
      <c r="N143" s="13">
        <v>1115.2600000000002</v>
      </c>
      <c r="O143" s="117">
        <f t="shared" ref="O143:O150" si="74">N143/M143</f>
        <v>1.0000000000000002</v>
      </c>
    </row>
    <row r="144" spans="1:15" s="32" customFormat="1" x14ac:dyDescent="0.25">
      <c r="A144" s="109" t="s">
        <v>122</v>
      </c>
      <c r="B144" s="60" t="s">
        <v>128</v>
      </c>
      <c r="C144" s="44">
        <v>630</v>
      </c>
      <c r="D144" s="18" t="s">
        <v>62</v>
      </c>
      <c r="E144" s="68">
        <v>11000</v>
      </c>
      <c r="F144" s="20"/>
      <c r="G144" s="20">
        <v>2347</v>
      </c>
      <c r="H144" s="20"/>
      <c r="I144" s="20"/>
      <c r="J144" s="20"/>
      <c r="K144" s="20">
        <v>653</v>
      </c>
      <c r="L144" s="20">
        <v>220.46</v>
      </c>
      <c r="M144" s="13">
        <f t="shared" si="73"/>
        <v>14220.46</v>
      </c>
      <c r="N144" s="13">
        <v>14220.46</v>
      </c>
      <c r="O144" s="117">
        <f t="shared" si="74"/>
        <v>1</v>
      </c>
    </row>
    <row r="145" spans="1:15" x14ac:dyDescent="0.25">
      <c r="A145" s="109" t="s">
        <v>122</v>
      </c>
      <c r="B145" s="60" t="s">
        <v>128</v>
      </c>
      <c r="C145" s="44">
        <v>630</v>
      </c>
      <c r="D145" s="18" t="s">
        <v>63</v>
      </c>
      <c r="E145" s="68">
        <v>1560</v>
      </c>
      <c r="F145" s="20"/>
      <c r="G145" s="20"/>
      <c r="H145" s="20"/>
      <c r="I145" s="20"/>
      <c r="J145" s="20"/>
      <c r="K145" s="20">
        <v>-1000</v>
      </c>
      <c r="L145" s="20"/>
      <c r="M145" s="13">
        <f t="shared" si="73"/>
        <v>560</v>
      </c>
      <c r="N145" s="13">
        <v>241.18</v>
      </c>
      <c r="O145" s="117">
        <f t="shared" si="74"/>
        <v>0.43067857142857147</v>
      </c>
    </row>
    <row r="146" spans="1:15" x14ac:dyDescent="0.25">
      <c r="A146" s="109" t="s">
        <v>122</v>
      </c>
      <c r="B146" s="60" t="s">
        <v>128</v>
      </c>
      <c r="C146" s="44">
        <v>630</v>
      </c>
      <c r="D146" s="11" t="s">
        <v>64</v>
      </c>
      <c r="E146" s="68">
        <v>8000</v>
      </c>
      <c r="F146" s="20"/>
      <c r="G146" s="20"/>
      <c r="H146" s="20"/>
      <c r="I146" s="20"/>
      <c r="J146" s="20"/>
      <c r="K146" s="20">
        <v>-500</v>
      </c>
      <c r="L146" s="20"/>
      <c r="M146" s="13">
        <f t="shared" si="73"/>
        <v>7500</v>
      </c>
      <c r="N146" s="13">
        <v>7492.47</v>
      </c>
      <c r="O146" s="117">
        <f t="shared" si="74"/>
        <v>0.998996</v>
      </c>
    </row>
    <row r="147" spans="1:15" x14ac:dyDescent="0.25">
      <c r="A147" s="109" t="s">
        <v>122</v>
      </c>
      <c r="B147" s="60" t="s">
        <v>128</v>
      </c>
      <c r="C147" s="44">
        <v>630</v>
      </c>
      <c r="D147" s="11" t="s">
        <v>65</v>
      </c>
      <c r="E147" s="68">
        <v>360</v>
      </c>
      <c r="F147" s="20"/>
      <c r="G147" s="20"/>
      <c r="H147" s="20"/>
      <c r="I147" s="20"/>
      <c r="J147" s="20"/>
      <c r="K147" s="20">
        <v>-300</v>
      </c>
      <c r="L147" s="20">
        <v>25.23</v>
      </c>
      <c r="M147" s="13">
        <f t="shared" si="73"/>
        <v>85.23</v>
      </c>
      <c r="N147" s="13">
        <v>85.23</v>
      </c>
      <c r="O147" s="117">
        <f t="shared" si="74"/>
        <v>1</v>
      </c>
    </row>
    <row r="148" spans="1:15" x14ac:dyDescent="0.25">
      <c r="A148" s="109" t="s">
        <v>122</v>
      </c>
      <c r="B148" s="60" t="s">
        <v>128</v>
      </c>
      <c r="C148" s="44">
        <v>630</v>
      </c>
      <c r="D148" s="31" t="s">
        <v>66</v>
      </c>
      <c r="E148" s="68">
        <v>0</v>
      </c>
      <c r="F148" s="20"/>
      <c r="G148" s="20"/>
      <c r="H148" s="20"/>
      <c r="I148" s="20"/>
      <c r="J148" s="20"/>
      <c r="K148" s="20"/>
      <c r="L148" s="20"/>
      <c r="M148" s="13">
        <f t="shared" si="73"/>
        <v>0</v>
      </c>
      <c r="N148" s="13">
        <v>0</v>
      </c>
      <c r="O148" s="117"/>
    </row>
    <row r="149" spans="1:15" x14ac:dyDescent="0.25">
      <c r="A149" s="109" t="s">
        <v>122</v>
      </c>
      <c r="B149" s="60" t="s">
        <v>128</v>
      </c>
      <c r="C149" s="61" t="s">
        <v>129</v>
      </c>
      <c r="D149" s="31" t="s">
        <v>67</v>
      </c>
      <c r="E149" s="67">
        <v>2347</v>
      </c>
      <c r="F149" s="38"/>
      <c r="G149" s="38">
        <v>-2347</v>
      </c>
      <c r="H149" s="38"/>
      <c r="I149" s="38"/>
      <c r="J149" s="38"/>
      <c r="K149" s="38"/>
      <c r="L149" s="38"/>
      <c r="M149" s="38">
        <f>E149+F149+G149+H149+I149+J149+K149+L149</f>
        <v>0</v>
      </c>
      <c r="N149" s="38">
        <v>0</v>
      </c>
      <c r="O149" s="118"/>
    </row>
    <row r="150" spans="1:15" x14ac:dyDescent="0.25">
      <c r="A150" s="109" t="s">
        <v>122</v>
      </c>
      <c r="B150" s="60" t="s">
        <v>128</v>
      </c>
      <c r="C150" s="62" t="s">
        <v>130</v>
      </c>
      <c r="D150" s="63" t="s">
        <v>131</v>
      </c>
      <c r="E150" s="67">
        <v>7275</v>
      </c>
      <c r="F150" s="38">
        <v>7462.11</v>
      </c>
      <c r="G150" s="38"/>
      <c r="H150" s="38"/>
      <c r="I150" s="38"/>
      <c r="J150" s="38"/>
      <c r="K150" s="38">
        <v>-1399</v>
      </c>
      <c r="L150" s="38"/>
      <c r="M150" s="38">
        <f>E150+F150+G150+H150+I150+J150+K150+L150</f>
        <v>13338.11</v>
      </c>
      <c r="N150" s="38">
        <v>0</v>
      </c>
      <c r="O150" s="118">
        <f t="shared" si="74"/>
        <v>0</v>
      </c>
    </row>
    <row r="151" spans="1:15" x14ac:dyDescent="0.25">
      <c r="A151" s="99" t="s">
        <v>46</v>
      </c>
      <c r="B151" s="41"/>
      <c r="C151" s="80"/>
      <c r="D151" s="14" t="s">
        <v>76</v>
      </c>
      <c r="E151" s="69">
        <f>SUM(E143:E150)</f>
        <v>31142</v>
      </c>
      <c r="F151" s="15">
        <f t="shared" ref="F151:M151" si="75">SUM(F143:F150)</f>
        <v>7462.11</v>
      </c>
      <c r="G151" s="15">
        <f t="shared" si="75"/>
        <v>0</v>
      </c>
      <c r="H151" s="15">
        <f t="shared" si="75"/>
        <v>0</v>
      </c>
      <c r="I151" s="15">
        <f t="shared" si="75"/>
        <v>0</v>
      </c>
      <c r="J151" s="15">
        <f t="shared" si="75"/>
        <v>0</v>
      </c>
      <c r="K151" s="15">
        <f>SUM(K143:K150)</f>
        <v>-2346</v>
      </c>
      <c r="L151" s="15">
        <f>SUM(L143:L150)</f>
        <v>560.95000000000005</v>
      </c>
      <c r="M151" s="15">
        <f t="shared" si="75"/>
        <v>36819.06</v>
      </c>
      <c r="N151" s="15">
        <f t="shared" ref="N151" si="76">SUM(N143:N150)</f>
        <v>23154.6</v>
      </c>
      <c r="O151" s="121">
        <f>N151/M151</f>
        <v>0.62887537052819931</v>
      </c>
    </row>
    <row r="152" spans="1:15" x14ac:dyDescent="0.25">
      <c r="A152" s="103"/>
      <c r="B152" s="42"/>
      <c r="C152" s="83"/>
      <c r="D152" s="27" t="s">
        <v>8</v>
      </c>
      <c r="E152" s="71"/>
      <c r="F152" s="29"/>
      <c r="G152" s="29"/>
      <c r="H152" s="29"/>
      <c r="I152" s="29"/>
      <c r="J152" s="29"/>
      <c r="K152" s="29"/>
      <c r="L152" s="29"/>
      <c r="M152" s="29"/>
      <c r="N152" s="29"/>
      <c r="O152" s="29"/>
    </row>
    <row r="153" spans="1:15" x14ac:dyDescent="0.25">
      <c r="A153" s="109" t="s">
        <v>122</v>
      </c>
      <c r="B153" s="49" t="s">
        <v>125</v>
      </c>
      <c r="C153" s="44">
        <v>630</v>
      </c>
      <c r="D153" s="18" t="s">
        <v>68</v>
      </c>
      <c r="E153" s="68">
        <v>180</v>
      </c>
      <c r="F153" s="20"/>
      <c r="G153" s="20"/>
      <c r="H153" s="20"/>
      <c r="I153" s="20"/>
      <c r="J153" s="20"/>
      <c r="K153" s="20"/>
      <c r="L153" s="20"/>
      <c r="M153" s="13">
        <f t="shared" ref="M153:M155" si="77">E153+F153+G153+H153+I153+J153+K153+L153</f>
        <v>180</v>
      </c>
      <c r="N153" s="13">
        <v>28.23</v>
      </c>
      <c r="O153" s="117">
        <f t="shared" ref="O153:O156" si="78">N153/M153</f>
        <v>0.15683333333333332</v>
      </c>
    </row>
    <row r="154" spans="1:15" x14ac:dyDescent="0.25">
      <c r="A154" s="109" t="s">
        <v>122</v>
      </c>
      <c r="B154" s="49" t="s">
        <v>125</v>
      </c>
      <c r="C154" s="44">
        <v>630</v>
      </c>
      <c r="D154" s="21" t="s">
        <v>69</v>
      </c>
      <c r="E154" s="68">
        <v>7000</v>
      </c>
      <c r="F154" s="20"/>
      <c r="G154" s="20"/>
      <c r="H154" s="20"/>
      <c r="I154" s="20"/>
      <c r="J154" s="20"/>
      <c r="K154" s="20">
        <v>1000</v>
      </c>
      <c r="L154" s="20">
        <v>50.44</v>
      </c>
      <c r="M154" s="13">
        <f t="shared" si="77"/>
        <v>8050.44</v>
      </c>
      <c r="N154" s="13">
        <v>8050.4400000000014</v>
      </c>
      <c r="O154" s="117">
        <f t="shared" si="78"/>
        <v>1.0000000000000002</v>
      </c>
    </row>
    <row r="155" spans="1:15" x14ac:dyDescent="0.25">
      <c r="A155" s="109" t="s">
        <v>122</v>
      </c>
      <c r="B155" s="49" t="s">
        <v>125</v>
      </c>
      <c r="C155" s="44">
        <v>630</v>
      </c>
      <c r="D155" s="11" t="s">
        <v>70</v>
      </c>
      <c r="E155" s="68">
        <v>31400</v>
      </c>
      <c r="F155" s="20">
        <v>1512</v>
      </c>
      <c r="G155" s="20"/>
      <c r="H155" s="20"/>
      <c r="I155" s="20"/>
      <c r="J155" s="20"/>
      <c r="K155" s="20">
        <v>2000</v>
      </c>
      <c r="L155" s="20">
        <v>388.31</v>
      </c>
      <c r="M155" s="13">
        <f t="shared" si="77"/>
        <v>35300.31</v>
      </c>
      <c r="N155" s="13">
        <v>35300.31</v>
      </c>
      <c r="O155" s="117">
        <f t="shared" si="78"/>
        <v>1</v>
      </c>
    </row>
    <row r="156" spans="1:15" x14ac:dyDescent="0.25">
      <c r="A156" s="99" t="s">
        <v>46</v>
      </c>
      <c r="B156" s="41"/>
      <c r="C156" s="80"/>
      <c r="D156" s="14" t="s">
        <v>8</v>
      </c>
      <c r="E156" s="69">
        <f t="shared" ref="E156" si="79">SUM(E153:E155)</f>
        <v>38580</v>
      </c>
      <c r="F156" s="15">
        <f t="shared" ref="F156:M156" si="80">SUM(F153:F155)</f>
        <v>1512</v>
      </c>
      <c r="G156" s="15">
        <f t="shared" si="80"/>
        <v>0</v>
      </c>
      <c r="H156" s="15">
        <f t="shared" si="80"/>
        <v>0</v>
      </c>
      <c r="I156" s="15">
        <f t="shared" si="80"/>
        <v>0</v>
      </c>
      <c r="J156" s="15">
        <f t="shared" si="80"/>
        <v>0</v>
      </c>
      <c r="K156" s="15">
        <f t="shared" si="80"/>
        <v>3000</v>
      </c>
      <c r="L156" s="15">
        <f t="shared" si="80"/>
        <v>438.75</v>
      </c>
      <c r="M156" s="15">
        <f t="shared" si="80"/>
        <v>43530.75</v>
      </c>
      <c r="N156" s="15">
        <f t="shared" ref="N156" si="81">SUM(N153:N155)</f>
        <v>43378.979999999996</v>
      </c>
      <c r="O156" s="121">
        <f t="shared" si="78"/>
        <v>0.99651349907823772</v>
      </c>
    </row>
    <row r="157" spans="1:15" x14ac:dyDescent="0.25">
      <c r="A157" s="103"/>
      <c r="B157" s="42"/>
      <c r="C157" s="83"/>
      <c r="D157" s="27" t="s">
        <v>13</v>
      </c>
      <c r="E157" s="71"/>
      <c r="F157" s="29"/>
      <c r="G157" s="29"/>
      <c r="H157" s="29"/>
      <c r="I157" s="29"/>
      <c r="J157" s="29"/>
      <c r="K157" s="29"/>
      <c r="L157" s="29"/>
      <c r="M157" s="29"/>
      <c r="N157" s="29"/>
      <c r="O157" s="29"/>
    </row>
    <row r="158" spans="1:15" x14ac:dyDescent="0.25">
      <c r="A158" s="109" t="s">
        <v>122</v>
      </c>
      <c r="B158" s="49" t="s">
        <v>109</v>
      </c>
      <c r="C158" s="44">
        <v>630</v>
      </c>
      <c r="D158" s="11" t="s">
        <v>71</v>
      </c>
      <c r="E158" s="68"/>
      <c r="F158" s="20"/>
      <c r="G158" s="20"/>
      <c r="H158" s="20"/>
      <c r="I158" s="20"/>
      <c r="J158" s="20"/>
      <c r="K158" s="20"/>
      <c r="L158" s="20"/>
      <c r="M158" s="13">
        <f t="shared" ref="M158:M160" si="82">E158+F158+G158+H158+I158+J158+K158+L158</f>
        <v>0</v>
      </c>
      <c r="N158" s="13">
        <v>0</v>
      </c>
      <c r="O158" s="117"/>
    </row>
    <row r="159" spans="1:15" s="32" customFormat="1" x14ac:dyDescent="0.25">
      <c r="A159" s="109" t="s">
        <v>122</v>
      </c>
      <c r="B159" s="64" t="s">
        <v>109</v>
      </c>
      <c r="C159" s="45">
        <v>630</v>
      </c>
      <c r="D159" s="12" t="s">
        <v>138</v>
      </c>
      <c r="E159" s="68">
        <v>84</v>
      </c>
      <c r="F159" s="20"/>
      <c r="G159" s="20"/>
      <c r="H159" s="20"/>
      <c r="I159" s="20"/>
      <c r="J159" s="20"/>
      <c r="K159" s="20">
        <v>516</v>
      </c>
      <c r="L159" s="20">
        <v>30.2</v>
      </c>
      <c r="M159" s="13">
        <f t="shared" si="82"/>
        <v>630.20000000000005</v>
      </c>
      <c r="N159" s="13">
        <v>630.19999999999993</v>
      </c>
      <c r="O159" s="117">
        <f t="shared" ref="O159:O160" si="83">N159/M159</f>
        <v>0.99999999999999978</v>
      </c>
    </row>
    <row r="160" spans="1:15" s="32" customFormat="1" x14ac:dyDescent="0.25">
      <c r="A160" s="109" t="s">
        <v>122</v>
      </c>
      <c r="B160" s="49" t="s">
        <v>109</v>
      </c>
      <c r="C160" s="45">
        <v>630</v>
      </c>
      <c r="D160" s="12" t="s">
        <v>72</v>
      </c>
      <c r="E160" s="68">
        <v>2000</v>
      </c>
      <c r="F160" s="20"/>
      <c r="G160" s="20"/>
      <c r="H160" s="20"/>
      <c r="I160" s="20"/>
      <c r="J160" s="20"/>
      <c r="K160" s="20">
        <v>1500</v>
      </c>
      <c r="L160" s="20"/>
      <c r="M160" s="13">
        <f t="shared" si="82"/>
        <v>3500</v>
      </c>
      <c r="N160" s="13">
        <v>3471.8099999999995</v>
      </c>
      <c r="O160" s="117">
        <f t="shared" si="83"/>
        <v>0.9919457142857141</v>
      </c>
    </row>
    <row r="161" spans="1:15" x14ac:dyDescent="0.25">
      <c r="A161" s="99" t="s">
        <v>46</v>
      </c>
      <c r="B161" s="41" t="s">
        <v>28</v>
      </c>
      <c r="C161" s="80"/>
      <c r="D161" s="14" t="s">
        <v>13</v>
      </c>
      <c r="E161" s="69">
        <f t="shared" ref="E161:M161" si="84">SUM(E158:E160)</f>
        <v>2084</v>
      </c>
      <c r="F161" s="15">
        <f t="shared" si="84"/>
        <v>0</v>
      </c>
      <c r="G161" s="15">
        <f t="shared" si="84"/>
        <v>0</v>
      </c>
      <c r="H161" s="15">
        <f t="shared" si="84"/>
        <v>0</v>
      </c>
      <c r="I161" s="15">
        <f t="shared" si="84"/>
        <v>0</v>
      </c>
      <c r="J161" s="15">
        <f t="shared" ref="J161:K161" si="85">SUM(J158:J160)</f>
        <v>0</v>
      </c>
      <c r="K161" s="15">
        <f t="shared" si="85"/>
        <v>2016</v>
      </c>
      <c r="L161" s="15">
        <f t="shared" ref="L161" si="86">SUM(L158:L160)</f>
        <v>30.2</v>
      </c>
      <c r="M161" s="15">
        <f t="shared" si="84"/>
        <v>4130.2</v>
      </c>
      <c r="N161" s="15">
        <f t="shared" ref="N161" si="87">SUM(N158:N160)</f>
        <v>4102.0099999999993</v>
      </c>
      <c r="O161" s="121">
        <f>N161/M161</f>
        <v>0.99317466466514925</v>
      </c>
    </row>
    <row r="162" spans="1:15" x14ac:dyDescent="0.25">
      <c r="A162" s="103"/>
      <c r="B162" s="42" t="s">
        <v>77</v>
      </c>
      <c r="C162" s="83"/>
      <c r="D162" s="27"/>
      <c r="E162" s="72">
        <f t="shared" ref="E162:M162" si="88">SUM(E161,E156,E151,E130:E141)</f>
        <v>160280</v>
      </c>
      <c r="F162" s="28">
        <f t="shared" si="88"/>
        <v>8974.11</v>
      </c>
      <c r="G162" s="28">
        <f t="shared" si="88"/>
        <v>0</v>
      </c>
      <c r="H162" s="28">
        <f t="shared" si="88"/>
        <v>0</v>
      </c>
      <c r="I162" s="28">
        <f t="shared" si="88"/>
        <v>0</v>
      </c>
      <c r="J162" s="28">
        <f t="shared" ref="J162" si="89">SUM(J161,J156,J151,J130:J141)</f>
        <v>0</v>
      </c>
      <c r="K162" s="28">
        <f>SUM(K161,K156,K151,K130:K141)</f>
        <v>10670</v>
      </c>
      <c r="L162" s="28">
        <f>SUM(L161,L156,L151,L130:L141)</f>
        <v>0</v>
      </c>
      <c r="M162" s="28">
        <f t="shared" si="88"/>
        <v>179924.11</v>
      </c>
      <c r="N162" s="28">
        <f t="shared" ref="N162" si="90">SUM(N161,N156,N151,N130:N141)</f>
        <v>163143.06999999995</v>
      </c>
      <c r="O162" s="126">
        <f>N162/M162</f>
        <v>0.90673267746051356</v>
      </c>
    </row>
    <row r="163" spans="1:15" x14ac:dyDescent="0.25">
      <c r="A163" s="103"/>
      <c r="B163" s="42"/>
      <c r="C163" s="83"/>
      <c r="D163" s="27" t="s">
        <v>47</v>
      </c>
      <c r="E163" s="71"/>
      <c r="F163" s="29"/>
      <c r="G163" s="29"/>
      <c r="H163" s="29"/>
      <c r="I163" s="29"/>
      <c r="J163" s="29"/>
      <c r="K163" s="29"/>
      <c r="L163" s="29"/>
      <c r="M163" s="29"/>
      <c r="N163" s="29"/>
      <c r="O163" s="29"/>
    </row>
    <row r="164" spans="1:15" x14ac:dyDescent="0.25">
      <c r="A164" s="109" t="s">
        <v>132</v>
      </c>
      <c r="B164" s="49" t="s">
        <v>125</v>
      </c>
      <c r="C164" s="44">
        <v>717001</v>
      </c>
      <c r="D164" s="11" t="s">
        <v>21</v>
      </c>
      <c r="E164" s="67">
        <v>52150</v>
      </c>
      <c r="F164" s="38"/>
      <c r="G164" s="38"/>
      <c r="H164" s="38"/>
      <c r="I164" s="38"/>
      <c r="J164" s="38"/>
      <c r="K164" s="38"/>
      <c r="L164" s="38"/>
      <c r="M164" s="38">
        <f>E164+F164+G164+H164+I164+J164+K164+L164</f>
        <v>52150</v>
      </c>
      <c r="N164" s="38">
        <v>51925.96</v>
      </c>
      <c r="O164" s="118">
        <f t="shared" ref="O164:O170" si="91">N164/M164</f>
        <v>0.99570393096836052</v>
      </c>
    </row>
    <row r="165" spans="1:15" x14ac:dyDescent="0.25">
      <c r="A165" s="109" t="s">
        <v>132</v>
      </c>
      <c r="B165" s="60" t="s">
        <v>125</v>
      </c>
      <c r="C165" s="44">
        <v>717001</v>
      </c>
      <c r="D165" s="11" t="s">
        <v>23</v>
      </c>
      <c r="E165" s="67">
        <f>ROUND((0.3495*E164)+(0.02*E164)-(1750*0.3495),0)</f>
        <v>18658</v>
      </c>
      <c r="F165" s="38"/>
      <c r="G165" s="38"/>
      <c r="H165" s="38"/>
      <c r="I165" s="38"/>
      <c r="J165" s="38"/>
      <c r="K165" s="38"/>
      <c r="L165" s="38">
        <v>177.6</v>
      </c>
      <c r="M165" s="38">
        <f t="shared" ref="M165:M170" si="92">E165+F165+G165+H165+I165+J165+K165+L165</f>
        <v>18835.599999999999</v>
      </c>
      <c r="N165" s="38">
        <v>18835.600000000002</v>
      </c>
      <c r="O165" s="118">
        <f t="shared" si="91"/>
        <v>1.0000000000000002</v>
      </c>
    </row>
    <row r="166" spans="1:15" x14ac:dyDescent="0.25">
      <c r="A166" s="109" t="s">
        <v>132</v>
      </c>
      <c r="B166" s="49" t="s">
        <v>125</v>
      </c>
      <c r="C166" s="44">
        <v>717001</v>
      </c>
      <c r="D166" s="11" t="s">
        <v>100</v>
      </c>
      <c r="E166" s="67">
        <v>350</v>
      </c>
      <c r="F166" s="38"/>
      <c r="G166" s="38"/>
      <c r="H166" s="38"/>
      <c r="I166" s="38"/>
      <c r="J166" s="38"/>
      <c r="K166" s="38"/>
      <c r="L166" s="38"/>
      <c r="M166" s="38">
        <f t="shared" si="92"/>
        <v>350</v>
      </c>
      <c r="N166" s="38">
        <v>315.33000000000004</v>
      </c>
      <c r="O166" s="118">
        <f t="shared" si="91"/>
        <v>0.90094285714285727</v>
      </c>
    </row>
    <row r="167" spans="1:15" x14ac:dyDescent="0.25">
      <c r="A167" s="109" t="s">
        <v>132</v>
      </c>
      <c r="B167" s="60" t="s">
        <v>125</v>
      </c>
      <c r="C167" s="44">
        <v>717001</v>
      </c>
      <c r="D167" s="11" t="s">
        <v>24</v>
      </c>
      <c r="E167" s="67">
        <v>875</v>
      </c>
      <c r="F167" s="38"/>
      <c r="G167" s="38"/>
      <c r="H167" s="38"/>
      <c r="I167" s="38"/>
      <c r="J167" s="38"/>
      <c r="K167" s="38"/>
      <c r="L167" s="38">
        <v>-177.6</v>
      </c>
      <c r="M167" s="38">
        <f t="shared" si="92"/>
        <v>697.4</v>
      </c>
      <c r="N167" s="38">
        <v>607.70999999999992</v>
      </c>
      <c r="O167" s="118">
        <f t="shared" si="91"/>
        <v>0.87139374820762827</v>
      </c>
    </row>
    <row r="168" spans="1:15" x14ac:dyDescent="0.25">
      <c r="A168" s="109" t="s">
        <v>132</v>
      </c>
      <c r="B168" s="49" t="s">
        <v>125</v>
      </c>
      <c r="C168" s="44">
        <v>717001</v>
      </c>
      <c r="D168" s="11" t="s">
        <v>12</v>
      </c>
      <c r="E168" s="67">
        <v>2600</v>
      </c>
      <c r="F168" s="38"/>
      <c r="G168" s="38"/>
      <c r="H168" s="38"/>
      <c r="I168" s="38"/>
      <c r="J168" s="38"/>
      <c r="K168" s="38"/>
      <c r="L168" s="38"/>
      <c r="M168" s="38">
        <f t="shared" si="92"/>
        <v>2600</v>
      </c>
      <c r="N168" s="38">
        <v>2418.83</v>
      </c>
      <c r="O168" s="118">
        <f t="shared" si="91"/>
        <v>0.93031923076923073</v>
      </c>
    </row>
    <row r="169" spans="1:15" x14ac:dyDescent="0.25">
      <c r="A169" s="109" t="s">
        <v>132</v>
      </c>
      <c r="B169" s="60" t="s">
        <v>125</v>
      </c>
      <c r="C169" s="44">
        <v>717001</v>
      </c>
      <c r="D169" s="11" t="s">
        <v>25</v>
      </c>
      <c r="E169" s="67">
        <f>ROUND(0.011*E164,0)</f>
        <v>574</v>
      </c>
      <c r="F169" s="38"/>
      <c r="G169" s="38"/>
      <c r="H169" s="38"/>
      <c r="I169" s="38"/>
      <c r="J169" s="38"/>
      <c r="K169" s="38"/>
      <c r="L169" s="38"/>
      <c r="M169" s="38">
        <f t="shared" si="92"/>
        <v>574</v>
      </c>
      <c r="N169" s="38">
        <v>498.49999999999994</v>
      </c>
      <c r="O169" s="118">
        <f t="shared" si="91"/>
        <v>0.86846689895470375</v>
      </c>
    </row>
    <row r="170" spans="1:15" x14ac:dyDescent="0.25">
      <c r="A170" s="109" t="s">
        <v>132</v>
      </c>
      <c r="B170" s="49" t="s">
        <v>125</v>
      </c>
      <c r="C170" s="44">
        <v>717001</v>
      </c>
      <c r="D170" s="11" t="s">
        <v>73</v>
      </c>
      <c r="E170" s="67">
        <v>69000</v>
      </c>
      <c r="F170" s="38">
        <v>7197.22</v>
      </c>
      <c r="G170" s="38">
        <v>-19000</v>
      </c>
      <c r="H170" s="38"/>
      <c r="I170" s="38"/>
      <c r="J170" s="38"/>
      <c r="K170" s="38"/>
      <c r="L170" s="38"/>
      <c r="M170" s="38">
        <f t="shared" si="92"/>
        <v>57197.22</v>
      </c>
      <c r="N170" s="38">
        <v>57172.140000000007</v>
      </c>
      <c r="O170" s="118">
        <f t="shared" si="91"/>
        <v>0.99956151715065877</v>
      </c>
    </row>
    <row r="171" spans="1:15" x14ac:dyDescent="0.25">
      <c r="A171" s="110"/>
      <c r="B171" s="34"/>
      <c r="C171" s="87"/>
      <c r="D171" s="22"/>
      <c r="E171" s="67"/>
      <c r="F171" s="38"/>
      <c r="G171" s="38"/>
      <c r="H171" s="38"/>
      <c r="I171" s="38"/>
      <c r="J171" s="38"/>
      <c r="K171" s="38"/>
      <c r="L171" s="38"/>
      <c r="M171" s="38"/>
      <c r="N171" s="38"/>
      <c r="O171" s="38"/>
    </row>
    <row r="172" spans="1:15" x14ac:dyDescent="0.25">
      <c r="A172" s="103"/>
      <c r="B172" s="42" t="s">
        <v>74</v>
      </c>
      <c r="C172" s="83"/>
      <c r="D172" s="27" t="s">
        <v>47</v>
      </c>
      <c r="E172" s="72">
        <f t="shared" ref="E172:M172" si="93">SUM(E164:E171)</f>
        <v>144207</v>
      </c>
      <c r="F172" s="28">
        <f t="shared" si="93"/>
        <v>7197.22</v>
      </c>
      <c r="G172" s="28">
        <f t="shared" si="93"/>
        <v>-19000</v>
      </c>
      <c r="H172" s="28">
        <f t="shared" si="93"/>
        <v>0</v>
      </c>
      <c r="I172" s="28">
        <f t="shared" si="93"/>
        <v>0</v>
      </c>
      <c r="J172" s="28">
        <f t="shared" si="93"/>
        <v>0</v>
      </c>
      <c r="K172" s="28">
        <f t="shared" si="93"/>
        <v>0</v>
      </c>
      <c r="L172" s="28">
        <f t="shared" si="93"/>
        <v>0</v>
      </c>
      <c r="M172" s="28">
        <f t="shared" si="93"/>
        <v>132404.22</v>
      </c>
      <c r="N172" s="28">
        <f t="shared" ref="N172" si="94">SUM(N164:N171)</f>
        <v>131774.07</v>
      </c>
      <c r="O172" s="126">
        <f>N172/M172</f>
        <v>0.99524071060574959</v>
      </c>
    </row>
    <row r="173" spans="1:15" x14ac:dyDescent="0.25">
      <c r="A173" s="110" t="s">
        <v>19</v>
      </c>
      <c r="B173" s="26"/>
      <c r="C173" s="87">
        <v>719014</v>
      </c>
      <c r="D173" s="11" t="s">
        <v>142</v>
      </c>
      <c r="E173" s="67">
        <v>0</v>
      </c>
      <c r="F173" s="38">
        <v>2020.23</v>
      </c>
      <c r="G173" s="38"/>
      <c r="H173" s="38"/>
      <c r="I173" s="38"/>
      <c r="J173" s="38"/>
      <c r="K173" s="38"/>
      <c r="L173" s="38"/>
      <c r="M173" s="38">
        <f t="shared" ref="M173" si="95">E173+F173+G173+H173+I173+J173+K173</f>
        <v>2020.23</v>
      </c>
      <c r="N173" s="38">
        <f t="shared" ref="N173" si="96">F173+G173+H173+I173+J173+K173+L173</f>
        <v>2020.23</v>
      </c>
      <c r="O173" s="118">
        <f>N173/M173</f>
        <v>1</v>
      </c>
    </row>
    <row r="174" spans="1:15" ht="15.75" thickBot="1" x14ac:dyDescent="0.3">
      <c r="A174" s="135" t="s">
        <v>75</v>
      </c>
      <c r="B174" s="136"/>
      <c r="C174" s="136"/>
      <c r="D174" s="137"/>
      <c r="E174" s="17">
        <f t="shared" ref="E174" si="97">SUM(E173,E172,E162)</f>
        <v>304487</v>
      </c>
      <c r="F174" s="17">
        <f t="shared" ref="F174:M174" si="98">SUM(F173,F172,F162)</f>
        <v>18191.560000000001</v>
      </c>
      <c r="G174" s="17">
        <f t="shared" si="98"/>
        <v>-19000</v>
      </c>
      <c r="H174" s="17">
        <f t="shared" si="98"/>
        <v>0</v>
      </c>
      <c r="I174" s="17">
        <f t="shared" si="98"/>
        <v>0</v>
      </c>
      <c r="J174" s="17">
        <f t="shared" si="98"/>
        <v>0</v>
      </c>
      <c r="K174" s="17">
        <f t="shared" ref="K174:L174" si="99">SUM(K173,K172,K162)</f>
        <v>10670</v>
      </c>
      <c r="L174" s="17">
        <f t="shared" si="99"/>
        <v>0</v>
      </c>
      <c r="M174" s="17">
        <f t="shared" si="98"/>
        <v>314348.56</v>
      </c>
      <c r="N174" s="17">
        <f t="shared" ref="N174" si="100">SUM(N173,N172,N162)</f>
        <v>296937.37</v>
      </c>
      <c r="O174" s="122">
        <f>N174/M174</f>
        <v>0.94461183470985199</v>
      </c>
    </row>
    <row r="175" spans="1:15" ht="16.5" thickBot="1" x14ac:dyDescent="0.3">
      <c r="A175" s="111"/>
      <c r="B175" s="138" t="s">
        <v>14</v>
      </c>
      <c r="C175" s="139"/>
      <c r="D175" s="140"/>
      <c r="E175" s="70">
        <f t="shared" ref="E175:M175" si="101">SUM(E174,E127)</f>
        <v>866556</v>
      </c>
      <c r="F175" s="24">
        <f t="shared" si="101"/>
        <v>61352.92</v>
      </c>
      <c r="G175" s="24">
        <f t="shared" si="101"/>
        <v>-43400</v>
      </c>
      <c r="H175" s="24">
        <f t="shared" si="101"/>
        <v>2700</v>
      </c>
      <c r="I175" s="24">
        <f t="shared" si="101"/>
        <v>65200</v>
      </c>
      <c r="J175" s="24">
        <f t="shared" ref="J175:K175" si="102">SUM(J174,J127)</f>
        <v>10000</v>
      </c>
      <c r="K175" s="24">
        <f t="shared" si="102"/>
        <v>13170</v>
      </c>
      <c r="L175" s="24">
        <f t="shared" ref="L175" si="103">SUM(L174,L127)</f>
        <v>484.13999999999987</v>
      </c>
      <c r="M175" s="24">
        <f t="shared" si="101"/>
        <v>976063.06</v>
      </c>
      <c r="N175" s="24">
        <f t="shared" ref="N175" si="104">SUM(N174,N127)</f>
        <v>919102.18</v>
      </c>
      <c r="O175" s="125">
        <f>N175/M175</f>
        <v>0.94164221315782615</v>
      </c>
    </row>
    <row r="176" spans="1:15" ht="15.75" x14ac:dyDescent="0.25">
      <c r="A176" s="35"/>
      <c r="B176" s="35" t="s">
        <v>17</v>
      </c>
      <c r="C176" s="88"/>
      <c r="D176" s="35"/>
      <c r="E176" s="3"/>
      <c r="F176" s="3"/>
      <c r="G176" s="3"/>
      <c r="H176" s="3"/>
      <c r="I176" s="3"/>
      <c r="J176" s="3"/>
      <c r="K176" s="3"/>
      <c r="L176" s="3"/>
      <c r="M176" s="3"/>
      <c r="N176" s="3"/>
      <c r="O176" s="3"/>
    </row>
    <row r="177" spans="1:15" ht="15.75" x14ac:dyDescent="0.25">
      <c r="A177" s="36"/>
      <c r="B177" s="36"/>
      <c r="C177" s="88" t="s">
        <v>144</v>
      </c>
      <c r="D177" s="35"/>
      <c r="E177" s="3"/>
      <c r="F177" s="3"/>
      <c r="G177" s="3"/>
      <c r="H177" s="3"/>
      <c r="I177" s="3"/>
      <c r="J177" s="3"/>
      <c r="K177" s="3"/>
      <c r="L177" s="3"/>
      <c r="M177" s="3"/>
      <c r="N177" s="3"/>
      <c r="O177" s="3"/>
    </row>
    <row r="178" spans="1:15" ht="15.75" x14ac:dyDescent="0.25">
      <c r="A178" s="39"/>
      <c r="B178" s="39" t="s">
        <v>145</v>
      </c>
      <c r="C178" s="88"/>
      <c r="D178" s="35"/>
      <c r="E178" s="3"/>
      <c r="F178" s="3"/>
      <c r="G178" s="3"/>
      <c r="H178" s="3"/>
      <c r="I178" s="3"/>
      <c r="J178" s="3"/>
      <c r="K178" s="3"/>
      <c r="L178" s="3"/>
      <c r="M178" s="3"/>
      <c r="N178" s="3"/>
      <c r="O178" s="3"/>
    </row>
    <row r="179" spans="1:15" ht="15.75" x14ac:dyDescent="0.25">
      <c r="A179" s="40"/>
      <c r="B179" s="40" t="s">
        <v>146</v>
      </c>
      <c r="C179" s="88"/>
      <c r="D179" s="35"/>
      <c r="E179" s="3"/>
      <c r="F179" s="3"/>
      <c r="G179" s="3"/>
      <c r="H179" s="3"/>
      <c r="I179" s="3"/>
      <c r="J179" s="3"/>
      <c r="K179" s="3"/>
      <c r="L179" s="3"/>
      <c r="M179" s="3"/>
      <c r="N179" s="3"/>
      <c r="O179" s="3"/>
    </row>
    <row r="180" spans="1:15" s="2" customFormat="1" ht="5.25" customHeight="1" x14ac:dyDescent="0.25">
      <c r="A180" s="35"/>
      <c r="B180" s="35"/>
      <c r="C180" s="88"/>
      <c r="D180" s="35"/>
      <c r="E180" s="3"/>
      <c r="F180" s="3"/>
      <c r="G180" s="3"/>
      <c r="H180" s="3"/>
      <c r="I180" s="3"/>
      <c r="J180" s="3"/>
      <c r="K180" s="3"/>
      <c r="L180" s="3"/>
      <c r="M180" s="3"/>
      <c r="N180" s="3"/>
      <c r="O180" s="3"/>
    </row>
  </sheetData>
  <mergeCells count="14">
    <mergeCell ref="E44:O44"/>
    <mergeCell ref="B1:O1"/>
    <mergeCell ref="A174:D174"/>
    <mergeCell ref="B175:D175"/>
    <mergeCell ref="A128:D128"/>
    <mergeCell ref="A46:D46"/>
    <mergeCell ref="A127:D127"/>
    <mergeCell ref="B2:M2"/>
    <mergeCell ref="B41:D41"/>
    <mergeCell ref="A40:D40"/>
    <mergeCell ref="A7:D7"/>
    <mergeCell ref="A22:D22"/>
    <mergeCell ref="A23:D23"/>
    <mergeCell ref="E5:O5"/>
  </mergeCells>
  <phoneticPr fontId="22" type="noConversion"/>
  <pageMargins left="0.19" right="0.33" top="0.74803149606299213" bottom="0.74803149606299213" header="0.31496062992125984" footer="0.31496062992125984"/>
  <pageSetup paperSize="8" scale="80"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2</vt:i4>
      </vt:variant>
    </vt:vector>
  </HeadingPairs>
  <TitlesOfParts>
    <vt:vector size="2" baseType="lpstr">
      <vt:lpstr>Hárok1</vt:lpstr>
      <vt:lpstr>Hárok3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Obec</dc:creator>
  <cp:lastModifiedBy>Pro veduci</cp:lastModifiedBy>
  <cp:lastPrinted>2021-02-03T06:50:37Z</cp:lastPrinted>
  <dcterms:created xsi:type="dcterms:W3CDTF">2015-11-12T08:45:14Z</dcterms:created>
  <dcterms:modified xsi:type="dcterms:W3CDTF">2021-10-29T11:39:54Z</dcterms:modified>
</cp:coreProperties>
</file>