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11760"/>
  </bookViews>
  <sheets>
    <sheet name="Hárok1" sheetId="1" r:id="rId1"/>
    <sheet name="Hárok2" sheetId="2" r:id="rId2"/>
    <sheet name="Hárok3" sheetId="3" r:id="rId3"/>
  </sheets>
  <calcPr calcId="124519"/>
</workbook>
</file>

<file path=xl/calcChain.xml><?xml version="1.0" encoding="utf-8"?>
<calcChain xmlns="http://schemas.openxmlformats.org/spreadsheetml/2006/main">
  <c r="D378" i="1"/>
  <c r="D374"/>
  <c r="E77"/>
  <c r="D335"/>
  <c r="D182"/>
  <c r="D163"/>
  <c r="D138"/>
  <c r="D123"/>
  <c r="D127" s="1"/>
  <c r="D105"/>
  <c r="F381" l="1"/>
  <c r="F380"/>
  <c r="F378"/>
  <c r="F377"/>
  <c r="F375"/>
  <c r="F374"/>
  <c r="E381"/>
  <c r="E380"/>
  <c r="E378"/>
  <c r="E377"/>
  <c r="E375"/>
  <c r="E374"/>
  <c r="H346" l="1"/>
  <c r="H335"/>
  <c r="H320"/>
  <c r="H304"/>
  <c r="H295"/>
  <c r="H284"/>
  <c r="H277"/>
  <c r="H272"/>
  <c r="H265"/>
  <c r="H254"/>
  <c r="H247"/>
  <c r="H222"/>
  <c r="H218"/>
  <c r="H199"/>
  <c r="H209" s="1"/>
  <c r="H182"/>
  <c r="H163"/>
  <c r="H164" s="1"/>
  <c r="H138"/>
  <c r="H139" s="1"/>
  <c r="H123"/>
  <c r="H127" s="1"/>
  <c r="H113"/>
  <c r="H110"/>
  <c r="H105"/>
  <c r="H99"/>
  <c r="H95"/>
  <c r="H89"/>
  <c r="H242"/>
  <c r="D375" s="1"/>
  <c r="F384"/>
  <c r="E384"/>
  <c r="F383"/>
  <c r="E383"/>
  <c r="F382"/>
  <c r="E382"/>
  <c r="D381"/>
  <c r="F379"/>
  <c r="E379"/>
  <c r="D377"/>
  <c r="F376"/>
  <c r="E376"/>
  <c r="J362"/>
  <c r="I362"/>
  <c r="H362"/>
  <c r="G362"/>
  <c r="F362"/>
  <c r="E362"/>
  <c r="D362"/>
  <c r="J360"/>
  <c r="I360"/>
  <c r="H360"/>
  <c r="G360"/>
  <c r="F360"/>
  <c r="E360"/>
  <c r="D360"/>
  <c r="J356"/>
  <c r="I356"/>
  <c r="H356"/>
  <c r="G356"/>
  <c r="F356"/>
  <c r="E356"/>
  <c r="D356"/>
  <c r="J350"/>
  <c r="I350"/>
  <c r="H350"/>
  <c r="G350"/>
  <c r="F350"/>
  <c r="E350"/>
  <c r="D350"/>
  <c r="J346"/>
  <c r="I346"/>
  <c r="G346"/>
  <c r="F346"/>
  <c r="E346"/>
  <c r="D346"/>
  <c r="J335"/>
  <c r="I335"/>
  <c r="G335"/>
  <c r="F335"/>
  <c r="E335"/>
  <c r="J320"/>
  <c r="I320"/>
  <c r="G320"/>
  <c r="F320"/>
  <c r="E320"/>
  <c r="D320"/>
  <c r="J304"/>
  <c r="I304"/>
  <c r="G304"/>
  <c r="F304"/>
  <c r="E304"/>
  <c r="D304"/>
  <c r="J295"/>
  <c r="I295"/>
  <c r="G295"/>
  <c r="F295"/>
  <c r="E295"/>
  <c r="D295"/>
  <c r="J284"/>
  <c r="I284"/>
  <c r="G284"/>
  <c r="F284"/>
  <c r="E284"/>
  <c r="D284"/>
  <c r="J277"/>
  <c r="I277"/>
  <c r="G277"/>
  <c r="F277"/>
  <c r="E277"/>
  <c r="D277"/>
  <c r="J272"/>
  <c r="I272"/>
  <c r="G272"/>
  <c r="F272"/>
  <c r="E272"/>
  <c r="D272"/>
  <c r="J265"/>
  <c r="I265"/>
  <c r="G265"/>
  <c r="F265"/>
  <c r="E265"/>
  <c r="D265"/>
  <c r="J254"/>
  <c r="I254"/>
  <c r="G254"/>
  <c r="F254"/>
  <c r="E254"/>
  <c r="D254"/>
  <c r="J247"/>
  <c r="J248" s="1"/>
  <c r="I247"/>
  <c r="I248" s="1"/>
  <c r="G247"/>
  <c r="F247"/>
  <c r="E247"/>
  <c r="D247"/>
  <c r="G242"/>
  <c r="G248" s="1"/>
  <c r="F242"/>
  <c r="E242"/>
  <c r="E248" s="1"/>
  <c r="D242"/>
  <c r="J222"/>
  <c r="I222"/>
  <c r="G222"/>
  <c r="F222"/>
  <c r="E222"/>
  <c r="D222"/>
  <c r="J218"/>
  <c r="I218"/>
  <c r="G218"/>
  <c r="F218"/>
  <c r="E218"/>
  <c r="D218"/>
  <c r="J199"/>
  <c r="J209" s="1"/>
  <c r="I199"/>
  <c r="I209" s="1"/>
  <c r="G199"/>
  <c r="G209" s="1"/>
  <c r="F199"/>
  <c r="F209" s="1"/>
  <c r="E199"/>
  <c r="E209" s="1"/>
  <c r="D199"/>
  <c r="D209" s="1"/>
  <c r="J182"/>
  <c r="I182"/>
  <c r="G182"/>
  <c r="F182"/>
  <c r="E182"/>
  <c r="J163"/>
  <c r="J164" s="1"/>
  <c r="I163"/>
  <c r="I164" s="1"/>
  <c r="G163"/>
  <c r="G164" s="1"/>
  <c r="F163"/>
  <c r="F164" s="1"/>
  <c r="E163"/>
  <c r="E164" s="1"/>
  <c r="D164"/>
  <c r="J138"/>
  <c r="J139" s="1"/>
  <c r="I138"/>
  <c r="I139" s="1"/>
  <c r="G138"/>
  <c r="G139" s="1"/>
  <c r="F138"/>
  <c r="F139" s="1"/>
  <c r="E138"/>
  <c r="E139" s="1"/>
  <c r="D139"/>
  <c r="J123"/>
  <c r="J127" s="1"/>
  <c r="I123"/>
  <c r="I127" s="1"/>
  <c r="G123"/>
  <c r="G127" s="1"/>
  <c r="F123"/>
  <c r="F127" s="1"/>
  <c r="E123"/>
  <c r="E127" s="1"/>
  <c r="J113"/>
  <c r="I113"/>
  <c r="G113"/>
  <c r="F113"/>
  <c r="E113"/>
  <c r="D113"/>
  <c r="J110"/>
  <c r="I110"/>
  <c r="G110"/>
  <c r="F110"/>
  <c r="E110"/>
  <c r="D110"/>
  <c r="J105"/>
  <c r="I105"/>
  <c r="G105"/>
  <c r="F105"/>
  <c r="E105"/>
  <c r="J99"/>
  <c r="I99"/>
  <c r="G99"/>
  <c r="F99"/>
  <c r="E99"/>
  <c r="D99"/>
  <c r="J95"/>
  <c r="I95"/>
  <c r="G95"/>
  <c r="F95"/>
  <c r="E95"/>
  <c r="D95"/>
  <c r="J89"/>
  <c r="I89"/>
  <c r="G89"/>
  <c r="F89"/>
  <c r="E89"/>
  <c r="D89"/>
  <c r="H77"/>
  <c r="D380" s="1"/>
  <c r="G77"/>
  <c r="F77"/>
  <c r="D77"/>
  <c r="G72"/>
  <c r="E72"/>
  <c r="D72"/>
  <c r="J64"/>
  <c r="I64"/>
  <c r="H64"/>
  <c r="G64"/>
  <c r="F64"/>
  <c r="E64"/>
  <c r="D64"/>
  <c r="J30"/>
  <c r="I30"/>
  <c r="H30"/>
  <c r="G30"/>
  <c r="F30"/>
  <c r="E30"/>
  <c r="D30"/>
  <c r="J15"/>
  <c r="I15"/>
  <c r="H15"/>
  <c r="G15"/>
  <c r="F15"/>
  <c r="E15"/>
  <c r="D15"/>
  <c r="E78" l="1"/>
  <c r="D382"/>
  <c r="I223"/>
  <c r="F248"/>
  <c r="E114"/>
  <c r="G114"/>
  <c r="D266"/>
  <c r="H248"/>
  <c r="H266"/>
  <c r="H223"/>
  <c r="F114"/>
  <c r="I114"/>
  <c r="E223"/>
  <c r="J223"/>
  <c r="I78"/>
  <c r="F106"/>
  <c r="J114"/>
  <c r="F223"/>
  <c r="D106"/>
  <c r="J78"/>
  <c r="G106"/>
  <c r="I106"/>
  <c r="H114"/>
  <c r="E106"/>
  <c r="F266"/>
  <c r="I266"/>
  <c r="H106"/>
  <c r="J106"/>
  <c r="G223"/>
  <c r="G266"/>
  <c r="E266"/>
  <c r="J266"/>
  <c r="D248"/>
  <c r="D223"/>
  <c r="D114"/>
  <c r="F385"/>
  <c r="F78"/>
  <c r="G78"/>
  <c r="D78"/>
  <c r="I363"/>
  <c r="H363"/>
  <c r="E385"/>
  <c r="E363"/>
  <c r="H78"/>
  <c r="J363"/>
  <c r="G363"/>
  <c r="F363"/>
  <c r="D363"/>
  <c r="D376"/>
  <c r="D384"/>
  <c r="D379"/>
  <c r="D383"/>
  <c r="D364" l="1"/>
  <c r="I364"/>
  <c r="G364"/>
  <c r="F364"/>
  <c r="H364"/>
  <c r="H383" s="1"/>
  <c r="E364"/>
  <c r="J364"/>
  <c r="D385"/>
</calcChain>
</file>

<file path=xl/comments1.xml><?xml version="1.0" encoding="utf-8"?>
<comments xmlns="http://schemas.openxmlformats.org/spreadsheetml/2006/main">
  <authors>
    <author>Ekonom</author>
    <author>starosta</author>
    <author>Obec</author>
  </authors>
  <commentList>
    <comment ref="H7" authorId="0">
      <text>
        <r>
          <rPr>
            <b/>
            <sz val="9"/>
            <color indexed="81"/>
            <rFont val="Tahoma"/>
            <charset val="1"/>
          </rPr>
          <t>Ekonom:</t>
        </r>
        <r>
          <rPr>
            <sz val="9"/>
            <color indexed="81"/>
            <rFont val="Tahoma"/>
            <charset val="1"/>
          </rPr>
          <t xml:space="preserve">
Podľa odhadu prezentovaného na zasadaní fin. komisie 6.11.2019</t>
        </r>
      </text>
    </comment>
    <comment ref="H28" authorId="1">
      <text>
        <r>
          <rPr>
            <b/>
            <sz val="9"/>
            <color indexed="81"/>
            <rFont val="Tahoma"/>
            <charset val="1"/>
          </rPr>
          <t>starosta:</t>
        </r>
        <r>
          <rPr>
            <sz val="9"/>
            <color indexed="81"/>
            <rFont val="Tahoma"/>
            <charset val="1"/>
          </rPr>
          <t xml:space="preserve">
Refundácia stavebný úrad
</t>
        </r>
      </text>
    </comment>
    <comment ref="H158" authorId="0">
      <text>
        <r>
          <rPr>
            <b/>
            <sz val="9"/>
            <color indexed="81"/>
            <rFont val="Tahoma"/>
            <family val="2"/>
            <charset val="238"/>
          </rPr>
          <t>Ekonom:</t>
        </r>
        <r>
          <rPr>
            <sz val="9"/>
            <color indexed="81"/>
            <rFont val="Tahoma"/>
            <family val="2"/>
            <charset val="238"/>
          </rPr>
          <t xml:space="preserve">
Rozšírenie ČOV (PD pre stavebné povolenie): 8100 €</t>
        </r>
      </text>
    </comment>
    <comment ref="H172" authorId="0">
      <text>
        <r>
          <rPr>
            <b/>
            <sz val="9"/>
            <color indexed="81"/>
            <rFont val="Tahoma"/>
            <family val="2"/>
            <charset val="238"/>
          </rPr>
          <t>Ekonom:</t>
        </r>
        <r>
          <rPr>
            <sz val="9"/>
            <color indexed="81"/>
            <rFont val="Tahoma"/>
            <family val="2"/>
            <charset val="238"/>
          </rPr>
          <t xml:space="preserve">
PD na dažďovú kanalizáciu</t>
        </r>
      </text>
    </comment>
    <comment ref="H173" authorId="0">
      <text>
        <r>
          <rPr>
            <b/>
            <sz val="9"/>
            <color indexed="81"/>
            <rFont val="Tahoma"/>
            <charset val="1"/>
          </rPr>
          <t>Ekonom:</t>
        </r>
        <r>
          <rPr>
            <sz val="9"/>
            <color indexed="81"/>
            <rFont val="Tahoma"/>
            <charset val="1"/>
          </rPr>
          <t xml:space="preserve">
P. starosta - upravil z dôvodu vyrovnania schodku.</t>
        </r>
      </text>
    </comment>
    <comment ref="H176" authorId="0">
      <text>
        <r>
          <rPr>
            <b/>
            <sz val="9"/>
            <color indexed="81"/>
            <rFont val="Tahoma"/>
            <charset val="1"/>
          </rPr>
          <t>Ekonom:</t>
        </r>
        <r>
          <rPr>
            <sz val="9"/>
            <color indexed="81"/>
            <rFont val="Tahoma"/>
            <charset val="1"/>
          </rPr>
          <t xml:space="preserve">
Prepadnuté miesta, oprava Potočná, Lemeje - okolo Halčinovcov, Lemeje - okolo p. Vidovej, Lemeje - okolo Karoľa, Lemeje - pravá strana, Úboč, parkovisko Športová</t>
        </r>
      </text>
    </comment>
    <comment ref="F193" authorId="0">
      <text>
        <r>
          <rPr>
            <b/>
            <sz val="9"/>
            <color indexed="81"/>
            <rFont val="Tahoma"/>
            <family val="2"/>
            <charset val="238"/>
          </rPr>
          <t>Ekonom:</t>
        </r>
        <r>
          <rPr>
            <sz val="9"/>
            <color indexed="81"/>
            <rFont val="Tahoma"/>
            <family val="2"/>
            <charset val="238"/>
          </rPr>
          <t xml:space="preserve">
odhad,
predpokladané navýšenie na základe nových koeficientov</t>
        </r>
      </text>
    </comment>
    <comment ref="H193" authorId="0">
      <text>
        <r>
          <rPr>
            <b/>
            <sz val="9"/>
            <color indexed="81"/>
            <rFont val="Tahoma"/>
            <family val="2"/>
            <charset val="238"/>
          </rPr>
          <t>Ekonom:</t>
        </r>
        <r>
          <rPr>
            <sz val="9"/>
            <color indexed="81"/>
            <rFont val="Tahoma"/>
            <family val="2"/>
            <charset val="238"/>
          </rPr>
          <t xml:space="preserve">
</t>
        </r>
        <r>
          <rPr>
            <b/>
            <sz val="9"/>
            <color indexed="81"/>
            <rFont val="Tahoma"/>
            <family val="2"/>
            <charset val="238"/>
          </rPr>
          <t xml:space="preserve">Originály podľa VZN: 1 289 759,00 €
</t>
        </r>
        <r>
          <rPr>
            <sz val="9"/>
            <color indexed="81"/>
            <rFont val="Tahoma"/>
            <family val="2"/>
            <charset val="238"/>
          </rPr>
          <t xml:space="preserve">MŠ - 524 845 €
ŠJ - 145 510 €
ŠKD - 67 522 €
ZUŠ - 471 727 €
CVČ - 80 155 €
</t>
        </r>
        <r>
          <rPr>
            <b/>
            <sz val="9"/>
            <color indexed="81"/>
            <rFont val="Tahoma"/>
            <family val="2"/>
            <charset val="238"/>
          </rPr>
          <t xml:space="preserve">+ Asistent učiteľa MŠ: 31 000,00 € </t>
        </r>
        <r>
          <rPr>
            <sz val="9"/>
            <color indexed="81"/>
            <rFont val="Tahoma"/>
            <family val="2"/>
            <charset val="238"/>
          </rPr>
          <t>(požiadavka SŠ)</t>
        </r>
      </text>
    </comment>
    <comment ref="F203" authorId="0">
      <text>
        <r>
          <rPr>
            <b/>
            <sz val="9"/>
            <color indexed="81"/>
            <rFont val="Tahoma"/>
            <family val="2"/>
            <charset val="238"/>
          </rPr>
          <t>Ekonom:</t>
        </r>
        <r>
          <rPr>
            <sz val="9"/>
            <color indexed="81"/>
            <rFont val="Tahoma"/>
            <family val="2"/>
            <charset val="238"/>
          </rPr>
          <t xml:space="preserve">
188 759 € podľa VZN
95 297 € nepoužité z 2017</t>
        </r>
      </text>
    </comment>
    <comment ref="H203" authorId="0">
      <text>
        <r>
          <rPr>
            <b/>
            <sz val="9"/>
            <color indexed="81"/>
            <rFont val="Tahoma"/>
            <charset val="1"/>
          </rPr>
          <t>Ekonom:</t>
        </r>
        <r>
          <rPr>
            <sz val="9"/>
            <color indexed="81"/>
            <rFont val="Tahoma"/>
            <charset val="1"/>
          </rPr>
          <t xml:space="preserve">
</t>
        </r>
        <r>
          <rPr>
            <b/>
            <sz val="9"/>
            <color indexed="81"/>
            <rFont val="Tahoma"/>
            <family val="2"/>
            <charset val="238"/>
          </rPr>
          <t>192 185 €</t>
        </r>
        <r>
          <rPr>
            <sz val="9"/>
            <color indexed="81"/>
            <rFont val="Tahoma"/>
            <charset val="1"/>
          </rPr>
          <t xml:space="preserve"> - prenos zostatku z rozpočtu na rok 2019
</t>
        </r>
        <r>
          <rPr>
            <b/>
            <sz val="9"/>
            <color indexed="81"/>
            <rFont val="Tahoma"/>
            <family val="2"/>
            <charset val="238"/>
          </rPr>
          <t>146 314 €</t>
        </r>
        <r>
          <rPr>
            <sz val="9"/>
            <color indexed="81"/>
            <rFont val="Tahoma"/>
            <charset val="1"/>
          </rPr>
          <t xml:space="preserve"> - v zmysle nového návrhu VZN 168 975 € znížené o voľnočasové aktivity 21881 € a správu školstva 4376 €
</t>
        </r>
        <r>
          <rPr>
            <b/>
            <sz val="9"/>
            <color indexed="81"/>
            <rFont val="Tahoma"/>
            <family val="2"/>
            <charset val="238"/>
          </rPr>
          <t>-16 000 €</t>
        </r>
        <r>
          <rPr>
            <sz val="9"/>
            <color indexed="81"/>
            <rFont val="Tahoma"/>
            <charset val="1"/>
          </rPr>
          <t xml:space="preserve"> asistent učiteľa MŠ</t>
        </r>
      </text>
    </comment>
    <comment ref="F210" authorId="2">
      <text>
        <r>
          <rPr>
            <b/>
            <sz val="8"/>
            <color indexed="81"/>
            <rFont val="Tahoma"/>
            <family val="2"/>
            <charset val="238"/>
          </rPr>
          <t>Obec:</t>
        </r>
        <r>
          <rPr>
            <sz val="8"/>
            <color indexed="81"/>
            <rFont val="Tahoma"/>
            <family val="2"/>
            <charset val="238"/>
          </rPr>
          <t xml:space="preserve">
Z uvedeného objemu prostriedkov budú podporené nasledovné akcie:
- deň matiek - 200 €
- darčeky starým a ŤZP občanom - 3 000 €
- Juliáles - 10 850 € 
- Mikuláš + Mikuláš ŤZP - 800 €
- Dobrá novina - 50 €
- Nebo na zemi - 200 €
- deň rodiny - 200 €
- odborné prednášky - 200 €
- nákup drobných prezentov - 1 500 €</t>
        </r>
      </text>
    </comment>
    <comment ref="H210" authorId="2">
      <text>
        <r>
          <rPr>
            <b/>
            <sz val="8"/>
            <color indexed="81"/>
            <rFont val="Tahoma"/>
            <family val="2"/>
            <charset val="238"/>
          </rPr>
          <t>Obec:</t>
        </r>
        <r>
          <rPr>
            <sz val="8"/>
            <color indexed="81"/>
            <rFont val="Tahoma"/>
            <family val="2"/>
            <charset val="238"/>
          </rPr>
          <t xml:space="preserve">
Z uvedeného objemu prostriedkov budú podporené nasledovné akcie:
Juliáles, deň matiek, Mikuláš, Mikuláš pre ŤZP, Dobrá novina, vianočné darčeky starým a ŤZP, divadelné predstavenie pre deti, MDD</t>
        </r>
      </text>
    </comment>
    <comment ref="H214" authorId="0">
      <text>
        <r>
          <rPr>
            <b/>
            <sz val="9"/>
            <color indexed="81"/>
            <rFont val="Tahoma"/>
            <family val="2"/>
            <charset val="238"/>
          </rPr>
          <t>Ekonom:</t>
        </r>
        <r>
          <rPr>
            <sz val="9"/>
            <color indexed="81"/>
            <rFont val="Tahoma"/>
            <family val="2"/>
            <charset val="238"/>
          </rPr>
          <t xml:space="preserve">
Nákup nového fotoaparátu
</t>
        </r>
      </text>
    </comment>
    <comment ref="F267" authorId="0">
      <text>
        <r>
          <rPr>
            <b/>
            <sz val="9"/>
            <color indexed="81"/>
            <rFont val="Tahoma"/>
            <family val="2"/>
            <charset val="238"/>
          </rPr>
          <t xml:space="preserve">Ekonom:
</t>
        </r>
        <r>
          <rPr>
            <sz val="9"/>
            <color indexed="81"/>
            <rFont val="Tahoma"/>
            <family val="2"/>
            <charset val="238"/>
          </rPr>
          <t>s novým zamestnancom - Správa majetku obce</t>
        </r>
      </text>
    </comment>
    <comment ref="H285" authorId="0">
      <text>
        <r>
          <rPr>
            <b/>
            <sz val="9"/>
            <color indexed="81"/>
            <rFont val="Tahoma"/>
            <family val="2"/>
            <charset val="238"/>
          </rPr>
          <t>Ekonom:</t>
        </r>
        <r>
          <rPr>
            <sz val="9"/>
            <color indexed="81"/>
            <rFont val="Tahoma"/>
            <family val="2"/>
            <charset val="238"/>
          </rPr>
          <t xml:space="preserve">
OcÚ - 1500 €,
zberný dvor - 500 €</t>
        </r>
      </text>
    </comment>
    <comment ref="F290" authorId="0">
      <text>
        <r>
          <rPr>
            <b/>
            <sz val="9"/>
            <color indexed="81"/>
            <rFont val="Tahoma"/>
            <family val="2"/>
            <charset val="238"/>
          </rPr>
          <t>Ekonom:</t>
        </r>
        <r>
          <rPr>
            <sz val="9"/>
            <color indexed="81"/>
            <rFont val="Tahoma"/>
            <family val="2"/>
            <charset val="238"/>
          </rPr>
          <t xml:space="preserve">
kancelársky papier, toner,
čistiace prostriedky, kópie, kancelárske potreby a iné </t>
        </r>
      </text>
    </comment>
    <comment ref="F302" authorId="0">
      <text>
        <r>
          <rPr>
            <b/>
            <sz val="9"/>
            <color indexed="81"/>
            <rFont val="Tahoma"/>
            <family val="2"/>
            <charset val="238"/>
          </rPr>
          <t>Ekonom:</t>
        </r>
        <r>
          <rPr>
            <sz val="9"/>
            <color indexed="81"/>
            <rFont val="Tahoma"/>
            <family val="2"/>
            <charset val="238"/>
          </rPr>
          <t xml:space="preserve">
-realizácia na 3. etapy
1. elektrická prípojka
2. rekonštrukcia vnútorných priestorov
3. fasáda
- celkový náklad po dohode s poslancami</t>
        </r>
      </text>
    </comment>
    <comment ref="H319" authorId="0">
      <text>
        <r>
          <rPr>
            <b/>
            <sz val="9"/>
            <color indexed="81"/>
            <rFont val="Tahoma"/>
            <charset val="1"/>
          </rPr>
          <t>Ekonom:</t>
        </r>
        <r>
          <rPr>
            <sz val="9"/>
            <color indexed="81"/>
            <rFont val="Tahoma"/>
            <charset val="1"/>
          </rPr>
          <t xml:space="preserve">
Bude potrebné navýšenie na preškolenie 2 pracovníkov.</t>
        </r>
      </text>
    </comment>
    <comment ref="H326" authorId="0">
      <text>
        <r>
          <rPr>
            <b/>
            <sz val="9"/>
            <color indexed="81"/>
            <rFont val="Tahoma"/>
            <charset val="1"/>
          </rPr>
          <t>Ekonom:</t>
        </r>
        <r>
          <rPr>
            <sz val="9"/>
            <color indexed="81"/>
            <rFont val="Tahoma"/>
            <charset val="1"/>
          </rPr>
          <t xml:space="preserve">
Navýšenie z dôvodu poistenia zberného dvora (odhad)</t>
        </r>
      </text>
    </comment>
    <comment ref="F336" authorId="0">
      <text>
        <r>
          <rPr>
            <b/>
            <sz val="9"/>
            <color indexed="81"/>
            <rFont val="Tahoma"/>
            <family val="2"/>
            <charset val="238"/>
          </rPr>
          <t>Ekonom:</t>
        </r>
        <r>
          <rPr>
            <sz val="9"/>
            <color indexed="81"/>
            <rFont val="Tahoma"/>
            <family val="2"/>
            <charset val="238"/>
          </rPr>
          <t xml:space="preserve">
bežná činnosť PrO  98 076 ,60
oplotenie cintorína   21111,23
vybudovanie chodníka na cintoríne 32472,47
protipovodňové šachty 1500
oprava lapačov (mreže na miestnej kom.) 10698,88
oprava uličných vpúští 4061,8
rekonštrukcia chodníka na ul. Potočná (Kovoľ) 9831,46
rekonštrukcia chodníka na ul. Potočná (wetter-tuška) 9370,78
rekonštrukcia chodníka na ul. Zadná smerom na ul. Slnečná okolo Bjyrego 11770,78</t>
        </r>
      </text>
    </comment>
    <comment ref="H338" authorId="0">
      <text>
        <r>
          <rPr>
            <b/>
            <sz val="9"/>
            <color indexed="81"/>
            <rFont val="Tahoma"/>
            <family val="2"/>
            <charset val="238"/>
          </rPr>
          <t>Ekonom:</t>
        </r>
        <r>
          <rPr>
            <sz val="9"/>
            <color indexed="81"/>
            <rFont val="Tahoma"/>
            <family val="2"/>
            <charset val="238"/>
          </rPr>
          <t xml:space="preserve">
10 000 € likvidácia skládky pri zbernom dvore 
5 000 € ostatné skládky</t>
        </r>
      </text>
    </comment>
    <comment ref="H347" authorId="0">
      <text>
        <r>
          <rPr>
            <b/>
            <sz val="9"/>
            <color indexed="81"/>
            <rFont val="Tahoma"/>
            <charset val="1"/>
          </rPr>
          <t>Ekonom:</t>
        </r>
        <r>
          <rPr>
            <sz val="9"/>
            <color indexed="81"/>
            <rFont val="Tahoma"/>
            <charset val="1"/>
          </rPr>
          <t xml:space="preserve">
Odkúpenie pozemku na MK od Petra Majerčáka (Rovinky)</t>
        </r>
      </text>
    </comment>
  </commentList>
</comments>
</file>

<file path=xl/sharedStrings.xml><?xml version="1.0" encoding="utf-8"?>
<sst xmlns="http://schemas.openxmlformats.org/spreadsheetml/2006/main" count="644" uniqueCount="422">
  <si>
    <t>Rozpočet Obce Lendak na roky 2020 - 2022</t>
  </si>
  <si>
    <t>(sumy sú uvádzané v €)</t>
  </si>
  <si>
    <t>PRÍJMOVÁ ČASŤ</t>
  </si>
  <si>
    <t>Návrhy rozpočtov</t>
  </si>
  <si>
    <t>Ek.klas</t>
  </si>
  <si>
    <t>Text</t>
  </si>
  <si>
    <t>Skutočnosť 2017</t>
  </si>
  <si>
    <t>Skutočnosť 2018</t>
  </si>
  <si>
    <t>Schválený rozpočet 2019</t>
  </si>
  <si>
    <t>Očakávaná skutočnosť 2019</t>
  </si>
  <si>
    <t>Podielové dane</t>
  </si>
  <si>
    <t>Daň z pozemkov</t>
  </si>
  <si>
    <t>Daň zo stavieb</t>
  </si>
  <si>
    <t>Daň z bytov</t>
  </si>
  <si>
    <t>Daň za psa</t>
  </si>
  <si>
    <t>Daň za ubytovanie</t>
  </si>
  <si>
    <t>Daň za verejné priestranstvo</t>
  </si>
  <si>
    <t>Poplatok za TKO</t>
  </si>
  <si>
    <t xml:space="preserve"> </t>
  </si>
  <si>
    <t xml:space="preserve">Daňové príjmy spolu </t>
  </si>
  <si>
    <t>Podiel na zisku PVS</t>
  </si>
  <si>
    <t>Príjmy z prenájmu pôdy</t>
  </si>
  <si>
    <t>Príjmy z prenájmu</t>
  </si>
  <si>
    <t>Administratívne poplatky</t>
  </si>
  <si>
    <t>Pokuty, penále a iné sankcie</t>
  </si>
  <si>
    <t>Poplatky z predaja tovarov a služieb</t>
  </si>
  <si>
    <t>Poplatok za znečisťovanie ovzdušia</t>
  </si>
  <si>
    <t>Predaj pozemkov</t>
  </si>
  <si>
    <t>združené prostr.-inžinierske siete</t>
  </si>
  <si>
    <t>Vrátky kap.transferov PrO</t>
  </si>
  <si>
    <t>Refundácia PD - ul. Jarná NN</t>
  </si>
  <si>
    <t>Úroky</t>
  </si>
  <si>
    <t xml:space="preserve">Ostatné príjmy  </t>
  </si>
  <si>
    <t>Refundácia - PrO (výstavba budovy PrO)</t>
  </si>
  <si>
    <t>Nedaňové príjmy spolu</t>
  </si>
  <si>
    <t>Stavebný úrad</t>
  </si>
  <si>
    <t>Cestná doprava a poz.komu</t>
  </si>
  <si>
    <t>Životné prostredie</t>
  </si>
  <si>
    <t>Úsek matrík + register adries</t>
  </si>
  <si>
    <t>Register obyvateľstva</t>
  </si>
  <si>
    <t>Normatívne prostriedky - ZŠ</t>
  </si>
  <si>
    <t>Vzdelávacie poukazy</t>
  </si>
  <si>
    <t>Asistenti zdrav.postihnutí</t>
  </si>
  <si>
    <t>Odchodné</t>
  </si>
  <si>
    <t>Asistenti soc.znevýhodnené prostredie</t>
  </si>
  <si>
    <t>Príspevok na učebnice</t>
  </si>
  <si>
    <t>Príspevok na školu v prírode</t>
  </si>
  <si>
    <t>Príspevok na lyžiarsky kurz</t>
  </si>
  <si>
    <t>Pren.výkon- RZZP 2015</t>
  </si>
  <si>
    <t>Dotácia SŠ - plošina</t>
  </si>
  <si>
    <t>Predškolská výchova MŠ</t>
  </si>
  <si>
    <t>Hmotná núdza</t>
  </si>
  <si>
    <t>Školský úrad</t>
  </si>
  <si>
    <t>Príspevok ÚPSVaR na podporu zamestnanosti</t>
  </si>
  <si>
    <t>Referendum, voľby</t>
  </si>
  <si>
    <t>312, 311</t>
  </si>
  <si>
    <t>Juliáles (Preš. samospr. kraj) + sponzorské</t>
  </si>
  <si>
    <t>Transfer od obcí na školský úrad</t>
  </si>
  <si>
    <t>Dotácia - požiarna ochrana</t>
  </si>
  <si>
    <t>Dotácia na knihy (Fond na podporu umenia)</t>
  </si>
  <si>
    <t>Dotácia - rekonštrukcia šatní</t>
  </si>
  <si>
    <t>Dotácia - most na Potočnej ulici</t>
  </si>
  <si>
    <t>Dotácia - zberný dvor</t>
  </si>
  <si>
    <t>Dotácia - Zriadenie knižnice a odborných učební v SŠ</t>
  </si>
  <si>
    <t>Dotácia - kompostéry</t>
  </si>
  <si>
    <t>Dotácia na obstaranie územného plánu</t>
  </si>
  <si>
    <t>PnD - osobitný príjemca</t>
  </si>
  <si>
    <t>Granty a transfery spolu</t>
  </si>
  <si>
    <t>Vlastné príjmy  SŠ</t>
  </si>
  <si>
    <t>normatívne prostriedky - z predch. roka</t>
  </si>
  <si>
    <t>nenormatívne 5 ročné deti - z predch. roka</t>
  </si>
  <si>
    <t>dotácia knihy 2017 (Fond na podporu umenia)</t>
  </si>
  <si>
    <t>dotácia na školský úrad 2017 (vrátka OÚ v Prešove)</t>
  </si>
  <si>
    <t xml:space="preserve">Finančné operácie </t>
  </si>
  <si>
    <t>predpoklad tvorby rezervného fondu</t>
  </si>
  <si>
    <t>finančné prostriedky zo združených prostr.</t>
  </si>
  <si>
    <t>kapitálové prostriedky SŠ z min. rokov</t>
  </si>
  <si>
    <t>zábezpeka zber.dvor - vrátenie</t>
  </si>
  <si>
    <t>Finančné operácie spolu</t>
  </si>
  <si>
    <t>BEŽNÉ PRÍJMY SPOLU</t>
  </si>
  <si>
    <t>VÝDAVKOVÁ ČASŤ</t>
  </si>
  <si>
    <t>Fun.klas.</t>
  </si>
  <si>
    <t>Ek.klas.</t>
  </si>
  <si>
    <t>0840</t>
  </si>
  <si>
    <t>Členstvo v združeniach</t>
  </si>
  <si>
    <t>0112</t>
  </si>
  <si>
    <t>Audity indiv. + konsolid. účt. závierky</t>
  </si>
  <si>
    <t>PROGRAM č. 001</t>
  </si>
  <si>
    <t>Plánovanie, manažment a kontrola</t>
  </si>
  <si>
    <t>0111</t>
  </si>
  <si>
    <t>620; 630</t>
  </si>
  <si>
    <t>Časopis Lendak</t>
  </si>
  <si>
    <t>WEB stránka - mzda</t>
  </si>
  <si>
    <t>WEB stránka - odvody</t>
  </si>
  <si>
    <t>WEB stránka obce</t>
  </si>
  <si>
    <t>Úradná tabuľa obce, vývesky</t>
  </si>
  <si>
    <t>Podprogram 00201</t>
  </si>
  <si>
    <t>Propagácia a prezentácia obce</t>
  </si>
  <si>
    <t>0820</t>
  </si>
  <si>
    <t>Kronika - odvody</t>
  </si>
  <si>
    <t>Kronika - kancelárske potreby</t>
  </si>
  <si>
    <t>Kronika - odmena</t>
  </si>
  <si>
    <t>Podprogram 00202</t>
  </si>
  <si>
    <t>Kronika obce Lendak</t>
  </si>
  <si>
    <t>Knižnica - knihy</t>
  </si>
  <si>
    <t>Knihy (Fond na podporu umenia)</t>
  </si>
  <si>
    <t>Noc s Andersenom</t>
  </si>
  <si>
    <t>Software do knižnice</t>
  </si>
  <si>
    <t>Údržba softwaru - Tritius</t>
  </si>
  <si>
    <t>Podprogram 00203</t>
  </si>
  <si>
    <t>Obecná knižnica</t>
  </si>
  <si>
    <t>PROGRAM č. 002</t>
  </si>
  <si>
    <t>Propagácia a marketing</t>
  </si>
  <si>
    <t>Poslanci odmena</t>
  </si>
  <si>
    <t>Poslanci odvody</t>
  </si>
  <si>
    <t>620;630</t>
  </si>
  <si>
    <t>Komisia PHSR: odmena a odvody</t>
  </si>
  <si>
    <t>Podprogram 00301</t>
  </si>
  <si>
    <t>Zasadnutia orgánov obce</t>
  </si>
  <si>
    <t>0950</t>
  </si>
  <si>
    <t>Školenia,kurzy,semináre,porady</t>
  </si>
  <si>
    <t>Cestovné náhrady</t>
  </si>
  <si>
    <t>Podprogram 00302</t>
  </si>
  <si>
    <t>Vzdelávanie zamestnancov obce</t>
  </si>
  <si>
    <t>PROGRAM č. 003</t>
  </si>
  <si>
    <t>Interné služby obce</t>
  </si>
  <si>
    <t>0510</t>
  </si>
  <si>
    <t>610</t>
  </si>
  <si>
    <t>Mzda - údržba cintorína</t>
  </si>
  <si>
    <t>620</t>
  </si>
  <si>
    <t>Odvody - údržba cintorína</t>
  </si>
  <si>
    <t>633006</t>
  </si>
  <si>
    <t>Materiál - údržba cintorína</t>
  </si>
  <si>
    <t>633010</t>
  </si>
  <si>
    <t>Pracovné odevy, obuv</t>
  </si>
  <si>
    <t>634001</t>
  </si>
  <si>
    <t>Materiál - PHL</t>
  </si>
  <si>
    <t>637014</t>
  </si>
  <si>
    <t>Stravovanie</t>
  </si>
  <si>
    <t>610;620;630</t>
  </si>
  <si>
    <t>Dotácia - J. Dvorčák</t>
  </si>
  <si>
    <t>642015</t>
  </si>
  <si>
    <t>Náhrada príjmu</t>
  </si>
  <si>
    <t>Podprogram 00401</t>
  </si>
  <si>
    <t>Cintorín</t>
  </si>
  <si>
    <t>0133</t>
  </si>
  <si>
    <t>Činnosť matriky a evidencie obyvateľov</t>
  </si>
  <si>
    <t>Činnosť stavebného úradu</t>
  </si>
  <si>
    <t>0160</t>
  </si>
  <si>
    <t>Referendum/voľby</t>
  </si>
  <si>
    <t>PROGRAM č. 004</t>
  </si>
  <si>
    <t>Služby občanom</t>
  </si>
  <si>
    <t>0320</t>
  </si>
  <si>
    <t>Vybavenie PO špec.technika - z dotácie</t>
  </si>
  <si>
    <t>Špeciálny materiál PO</t>
  </si>
  <si>
    <t>Pohonné hmoty - Požiarna ochrana</t>
  </si>
  <si>
    <t>Údržba požiar. techniky</t>
  </si>
  <si>
    <t>Zákonné poistenie-Požiarna ochrana</t>
  </si>
  <si>
    <t>Prepravné a nájom dopr.prostriedkov</t>
  </si>
  <si>
    <t>Dobrovoľný hasičský zbor - uniformy</t>
  </si>
  <si>
    <t>Školenia, kurzy, semináre</t>
  </si>
  <si>
    <t>Protipožiarne prístrešky</t>
  </si>
  <si>
    <t>STK,emisná</t>
  </si>
  <si>
    <t>Podprogram 00502</t>
  </si>
  <si>
    <t>Ochrana pred požiarmi</t>
  </si>
  <si>
    <t>PROGRAM č. 005</t>
  </si>
  <si>
    <t>Bezpečnosť, právo a poriadok</t>
  </si>
  <si>
    <t>0520</t>
  </si>
  <si>
    <t>Nádoby na posypový materiál</t>
  </si>
  <si>
    <t>Zvýšenie efektivity separ.zberu - materiál</t>
  </si>
  <si>
    <t>Kompostéry - dotácia</t>
  </si>
  <si>
    <t>Kompostéry - spoluúčasť</t>
  </si>
  <si>
    <t>Odpadkové koše - (v obci)</t>
  </si>
  <si>
    <t>PHL traktor</t>
  </si>
  <si>
    <t>Údržba traktor</t>
  </si>
  <si>
    <t xml:space="preserve">Poistenie techniky </t>
  </si>
  <si>
    <t>Nájom - želiarska spoločnosť</t>
  </si>
  <si>
    <t>Zber a odvoz odpadu</t>
  </si>
  <si>
    <t>Špeciálne služby - kanalizácia</t>
  </si>
  <si>
    <t>Poplatok za vypúšťanie odpadových vôd do povr.vôd</t>
  </si>
  <si>
    <t>Údržba ČOV - príspevok</t>
  </si>
  <si>
    <t>Zberný dvor - propagácia (spoluúčasť)</t>
  </si>
  <si>
    <t>Zberný dvor - propagácia (dotácia)</t>
  </si>
  <si>
    <t>Zberný dvor - váha na odpad</t>
  </si>
  <si>
    <t>Rekonštrukcia ČOV</t>
  </si>
  <si>
    <t>Podprogram 00601</t>
  </si>
  <si>
    <t>Zvoz a odvoz odpadu</t>
  </si>
  <si>
    <t>PROGRAM č. 006</t>
  </si>
  <si>
    <t>Odpadové hospodárstvo</t>
  </si>
  <si>
    <t>0451</t>
  </si>
  <si>
    <t>Chodník - vodor.dopr.značenie</t>
  </si>
  <si>
    <t>Oprava chodníkov</t>
  </si>
  <si>
    <t>Aktualizácia dopravného značenia  v obce</t>
  </si>
  <si>
    <t>Údržba MK (zemné práce, odvodnenie)</t>
  </si>
  <si>
    <t>PD na MK</t>
  </si>
  <si>
    <t>Obstaranie nového územného plánu obce</t>
  </si>
  <si>
    <t>Zastavovacie štúdie</t>
  </si>
  <si>
    <t>Premostenie Mlynská - Lemeje</t>
  </si>
  <si>
    <t>Majetkoprávne vysporiadanie MK</t>
  </si>
  <si>
    <t>Most - Potočná (dotácia predsedu vlády + vlastné)</t>
  </si>
  <si>
    <t>Most - Sv. Rodiny</t>
  </si>
  <si>
    <t>PROGRAM č. 007</t>
  </si>
  <si>
    <t>Pozemné komunikácie</t>
  </si>
  <si>
    <t>bez RK</t>
  </si>
  <si>
    <t xml:space="preserve">Spojená škola - normatív </t>
  </si>
  <si>
    <t>normatívne presun  z predch.roku</t>
  </si>
  <si>
    <t>ZŠ vzdel. Poukazy</t>
  </si>
  <si>
    <t>ZŠ asistent učiteľa</t>
  </si>
  <si>
    <t>ZŠ asistent učiteľa - soc. znevýhod.prostr.</t>
  </si>
  <si>
    <t>MŠ - päťročné deti</t>
  </si>
  <si>
    <t xml:space="preserve">Originálne kompetencie </t>
  </si>
  <si>
    <t>Projekt "zriadenie knižnice a odborných učební v ZŠ"</t>
  </si>
  <si>
    <t>Pren.výkon - RZZP 2015</t>
  </si>
  <si>
    <t>Prevod vlastných príjmov SŠ</t>
  </si>
  <si>
    <t xml:space="preserve">Spojená škola  </t>
  </si>
  <si>
    <t>09111</t>
  </si>
  <si>
    <t>Dotácia prístavba MŠ</t>
  </si>
  <si>
    <t>PD parkovisko SŠ</t>
  </si>
  <si>
    <t>Kapitálové Spojená škola</t>
  </si>
  <si>
    <t>Kapitálové výdavky SŠ učebne a knižnica</t>
  </si>
  <si>
    <t>0980</t>
  </si>
  <si>
    <t>Školský úrad z roku 2017 (vrátenie OÚ Prešov)</t>
  </si>
  <si>
    <t>1040</t>
  </si>
  <si>
    <t>642014</t>
  </si>
  <si>
    <t>Dotácia na stravu vypl.rodičovi (diétne stravovanie)</t>
  </si>
  <si>
    <t>PROGRAM č. 008</t>
  </si>
  <si>
    <t>Vzdelávanie</t>
  </si>
  <si>
    <t>Repre-kultúra</t>
  </si>
  <si>
    <t>Juliáles</t>
  </si>
  <si>
    <t>Licencia infokanál</t>
  </si>
  <si>
    <t>Výmenné pobyty mládeže</t>
  </si>
  <si>
    <t>Nákup strojov, prístr. a zariadení</t>
  </si>
  <si>
    <t>Všeobecný materiál</t>
  </si>
  <si>
    <t>Údržba MR</t>
  </si>
  <si>
    <t>Údržba informačných technológií-infotext</t>
  </si>
  <si>
    <t>Podprogram 00901</t>
  </si>
  <si>
    <t>Podpora kultúrnych podujatí</t>
  </si>
  <si>
    <t>Elektrická energia, plyn/kino</t>
  </si>
  <si>
    <t>Údržba kino</t>
  </si>
  <si>
    <t>Údržba KD vo Dvore na základe zmluvy</t>
  </si>
  <si>
    <t>Podprogram 00902</t>
  </si>
  <si>
    <t>Kino a kultúrny dom vo Dvore</t>
  </si>
  <si>
    <t>PROGRAM č. 009</t>
  </si>
  <si>
    <t xml:space="preserve">Kultúra </t>
  </si>
  <si>
    <t>Kruciáta</t>
  </si>
  <si>
    <t>Slovenský orol</t>
  </si>
  <si>
    <t>Združenie Mariánskej mládeže</t>
  </si>
  <si>
    <t>Múzeum ľudovej kultúry</t>
  </si>
  <si>
    <t>0810</t>
  </si>
  <si>
    <t>Šachový klub</t>
  </si>
  <si>
    <t>OZ Kicora</t>
  </si>
  <si>
    <t>Folk. skupina Kicora</t>
  </si>
  <si>
    <t>Futbalový klub</t>
  </si>
  <si>
    <t>Konské záprahy - Nebus</t>
  </si>
  <si>
    <t>Dobrovoľný hasičský zbor</t>
  </si>
  <si>
    <t>Mikuláš Badovský - šport. reprezentácia v lukostreľbe</t>
  </si>
  <si>
    <t>Únia nevidiacich</t>
  </si>
  <si>
    <t>Sankársky klub</t>
  </si>
  <si>
    <t>OZ GOROLI</t>
  </si>
  <si>
    <t>Rezerva na dotácie z rozpočtu obce</t>
  </si>
  <si>
    <t>Podprogram 01001</t>
  </si>
  <si>
    <t>Dotácie z rozpočtu obce</t>
  </si>
  <si>
    <t>Transfer CVČ Kežmarok, Sp. St. Ves,Trebišov</t>
  </si>
  <si>
    <t>Denný stacionár (Lendak)</t>
  </si>
  <si>
    <t>Dom seniorov (Budzák)</t>
  </si>
  <si>
    <t>Opatrovateľská služba</t>
  </si>
  <si>
    <t>Podprogram 01002</t>
  </si>
  <si>
    <t>Príspevky</t>
  </si>
  <si>
    <t>PROGRAM č. 010</t>
  </si>
  <si>
    <t>Dotácie a príspevky</t>
  </si>
  <si>
    <t>0640</t>
  </si>
  <si>
    <t>Elektrická energia-VO</t>
  </si>
  <si>
    <t>Zdvihnutie el.skríň na ul. Športovej</t>
  </si>
  <si>
    <t>Podprogram 01101</t>
  </si>
  <si>
    <t xml:space="preserve">Verejné osvetlenie  </t>
  </si>
  <si>
    <t>Multifunkčné ihrisko Dvor - el. energia</t>
  </si>
  <si>
    <t>Výstavba detského ihriska</t>
  </si>
  <si>
    <t>Verejná zeleň - materiál, rastliny</t>
  </si>
  <si>
    <t>Údržba ihrísk</t>
  </si>
  <si>
    <t>Multif.ihrisko Dvor (proj.dokumentácia)</t>
  </si>
  <si>
    <t>Multif.ihrisko Dvor (rekonštrukcia)</t>
  </si>
  <si>
    <t>Rekonštrukcia šatní (dotácia + spoluúčasť)</t>
  </si>
  <si>
    <t>Oplotenie verejnej zelene</t>
  </si>
  <si>
    <t>Workoutové ihrisko</t>
  </si>
  <si>
    <t>Kamerový systém - ihrisko pod Kicorou</t>
  </si>
  <si>
    <t>Podprogram 01103</t>
  </si>
  <si>
    <t>Ihriská a športoviská</t>
  </si>
  <si>
    <t>PROGRAM č. 11</t>
  </si>
  <si>
    <t>Prostredie pre život</t>
  </si>
  <si>
    <t>Mzdové náklady OcÚ</t>
  </si>
  <si>
    <t>Starosta</t>
  </si>
  <si>
    <t>Zástupca starostu</t>
  </si>
  <si>
    <t>Hlavný kontrolór</t>
  </si>
  <si>
    <t>Náhrady príjmu</t>
  </si>
  <si>
    <t>Odvody OcÚ</t>
  </si>
  <si>
    <t>Odvody starosta</t>
  </si>
  <si>
    <t>Odvody zástupca starostu</t>
  </si>
  <si>
    <t>Odvody hl. kontrolór</t>
  </si>
  <si>
    <t>Elektrická energia</t>
  </si>
  <si>
    <t>Plyn</t>
  </si>
  <si>
    <t>Poštovné</t>
  </si>
  <si>
    <t>Telekomunikačné služby</t>
  </si>
  <si>
    <t>SMS - služba občanom</t>
  </si>
  <si>
    <t>0830</t>
  </si>
  <si>
    <t>Koncesionárske poplatky</t>
  </si>
  <si>
    <t>Interiérové vybavenie</t>
  </si>
  <si>
    <t>Výpočtová technika</t>
  </si>
  <si>
    <t>Telekomunikačná technika</t>
  </si>
  <si>
    <t>Krovinorez</t>
  </si>
  <si>
    <t>Defibrilátor</t>
  </si>
  <si>
    <t>Knihy, tlač, publikácie</t>
  </si>
  <si>
    <t>Reprezentačné</t>
  </si>
  <si>
    <t>isamospráva - internet, ASU</t>
  </si>
  <si>
    <t>Náklady na auto</t>
  </si>
  <si>
    <t>Softvér - licencie</t>
  </si>
  <si>
    <t>Údržba budovy OcÚ, zdr. stredisko</t>
  </si>
  <si>
    <t xml:space="preserve">Rekonštrukcia budovy OcÚ </t>
  </si>
  <si>
    <t>Všeobecné služby - čistenie kobercov</t>
  </si>
  <si>
    <t>Špeciálne služby - City monitor</t>
  </si>
  <si>
    <t>Ťažba riečneho materiálu</t>
  </si>
  <si>
    <t>Verejné obstarávanie</t>
  </si>
  <si>
    <t>Vypracovanie plánu PHSR</t>
  </si>
  <si>
    <t>Revízie zariadení</t>
  </si>
  <si>
    <t>Ochrana osobných údajov</t>
  </si>
  <si>
    <t>Poplatok Telecom</t>
  </si>
  <si>
    <t>Poradenstvo NFP - eurofondy</t>
  </si>
  <si>
    <t>Právnické služby</t>
  </si>
  <si>
    <t>Ostatné špecifické služby</t>
  </si>
  <si>
    <t>Geodetické práce</t>
  </si>
  <si>
    <t>Odchyt psov</t>
  </si>
  <si>
    <t>Nájomné PUS</t>
  </si>
  <si>
    <t>Daň z nehnuteľností</t>
  </si>
  <si>
    <t>Poplatky a odvody</t>
  </si>
  <si>
    <t>SOZA, Slovgram</t>
  </si>
  <si>
    <t>Poistenie majetku obce</t>
  </si>
  <si>
    <t>Sociálny fond - tvorba</t>
  </si>
  <si>
    <t>Kolky</t>
  </si>
  <si>
    <t>Dohody o vykonaní práce</t>
  </si>
  <si>
    <t>610;620</t>
  </si>
  <si>
    <t>Spolufinancovanie dotácia "Praxou k zamestnaniu"</t>
  </si>
  <si>
    <r>
      <t>Spolufinancovanie dotácia "Cesta na trh práce"-</t>
    </r>
    <r>
      <rPr>
        <sz val="8"/>
        <color indexed="8"/>
        <rFont val="Times New Roman"/>
        <family val="1"/>
        <charset val="238"/>
      </rPr>
      <t>múzeum</t>
    </r>
  </si>
  <si>
    <r>
      <t>Spolufinancovanie dotácia "Cesta na trh práce"</t>
    </r>
    <r>
      <rPr>
        <sz val="8"/>
        <color indexed="8"/>
        <rFont val="Times New Roman"/>
        <family val="1"/>
        <charset val="238"/>
      </rPr>
      <t>Fudalyová</t>
    </r>
  </si>
  <si>
    <t>Posudky - opatrovateľská služba</t>
  </si>
  <si>
    <t>Príspevok na činnosť</t>
  </si>
  <si>
    <t>Príspevok na TKO</t>
  </si>
  <si>
    <t>Príspevok - likvidácia divokých skládok</t>
  </si>
  <si>
    <t>Príspevok - spevnenie krajnice</t>
  </si>
  <si>
    <t>Príspevok - oprava strechy OcÚ</t>
  </si>
  <si>
    <t>Príspevok - nadstavba OcÚ nad Sl. poštou</t>
  </si>
  <si>
    <t>Príspevok - vodovod</t>
  </si>
  <si>
    <t>Príspevok - nákup techniky (auto,traktor,metla,rezač.)</t>
  </si>
  <si>
    <t>Príspevok - rekonštrukcia OcÚ</t>
  </si>
  <si>
    <t>Nákup pozemkov</t>
  </si>
  <si>
    <t xml:space="preserve">Mraziaci dvojbox </t>
  </si>
  <si>
    <t>0170</t>
  </si>
  <si>
    <t>Úroky z úveru na MK</t>
  </si>
  <si>
    <t>Vrátenie zábezpeky z verejného obstarávania</t>
  </si>
  <si>
    <t>Istina úveru MK</t>
  </si>
  <si>
    <t xml:space="preserve">Potok Gendreje </t>
  </si>
  <si>
    <t xml:space="preserve">GP na MK </t>
  </si>
  <si>
    <t>Požiadavky občanov</t>
  </si>
  <si>
    <t>1070</t>
  </si>
  <si>
    <t>Osobitný príjemca PnD</t>
  </si>
  <si>
    <t>PROGRAM č. 012</t>
  </si>
  <si>
    <t>Podporná činnosť</t>
  </si>
  <si>
    <t>VÝDAVKY SPOLU</t>
  </si>
  <si>
    <t>LEGENDA:</t>
  </si>
  <si>
    <t>BV obce</t>
  </si>
  <si>
    <t>bežné finančné prostriedky</t>
  </si>
  <si>
    <t>Výdavky SŠ</t>
  </si>
  <si>
    <t>kapitálové finančné prostriedky</t>
  </si>
  <si>
    <t>KV obce</t>
  </si>
  <si>
    <t>finančné operácie</t>
  </si>
  <si>
    <t>Rekapitulácia rozpočtu na roky 2020-2022</t>
  </si>
  <si>
    <t>Mzdy</t>
  </si>
  <si>
    <t>Rok</t>
  </si>
  <si>
    <t>Bežné príjmy</t>
  </si>
  <si>
    <t>Bežné výdavky</t>
  </si>
  <si>
    <t>Hospodársky výsledok bežného rozpočtu</t>
  </si>
  <si>
    <t>Kapitálové príjmy</t>
  </si>
  <si>
    <t>Kapitálové výdavky</t>
  </si>
  <si>
    <t>Hospodársky výsledok kapitálového rozpočtu</t>
  </si>
  <si>
    <t>Príjmové finančné operácie</t>
  </si>
  <si>
    <t>Výdavkové finančné operácie</t>
  </si>
  <si>
    <t>Výsledok fin. operácií</t>
  </si>
  <si>
    <t>Celkové príjmy</t>
  </si>
  <si>
    <t>Celkové výdavky</t>
  </si>
  <si>
    <t>Celkové hospodárenie obce</t>
  </si>
  <si>
    <t>Príspevok - budova PrO</t>
  </si>
  <si>
    <t>Projektové dokumentácie</t>
  </si>
  <si>
    <t>Odstavné plochy pre zamestnancov pod OcÚ</t>
  </si>
  <si>
    <t>Osvetlené priechody pre chodcov</t>
  </si>
  <si>
    <t>RKFÚ</t>
  </si>
  <si>
    <t>LOS</t>
  </si>
  <si>
    <t>eRko</t>
  </si>
  <si>
    <t>Výstavba MK - asfaltovanie</t>
  </si>
  <si>
    <t>Rekonštrukcia autobus.zastávky</t>
  </si>
  <si>
    <t xml:space="preserve">Inzercia </t>
  </si>
  <si>
    <t>Náhrady - príspevok na rekreáciu</t>
  </si>
  <si>
    <t>Výstavba - rozšírenie kanalizácie</t>
  </si>
  <si>
    <t>Úver "Rekonštrukcia ZUŠ"</t>
  </si>
  <si>
    <t>Dotácia - zberný dvor, propagácia</t>
  </si>
  <si>
    <t>Dotácia - vybudov. el. prípojky ŠJ</t>
  </si>
  <si>
    <t>0360</t>
  </si>
  <si>
    <t xml:space="preserve">Kamerový systém  </t>
  </si>
  <si>
    <t>Zberný dvor - spoluúčasť + práce naviac</t>
  </si>
  <si>
    <t>Zberný dvor - dotácia</t>
  </si>
  <si>
    <t>Nákup pluhu a posypovača k traktoru</t>
  </si>
  <si>
    <t>Nákup majáka k traktoru</t>
  </si>
  <si>
    <t>Pripojovací poplatok - NN Jarná</t>
  </si>
  <si>
    <t>PD - NN Jarná</t>
  </si>
  <si>
    <t>Výstavba VO - ul. Jarná,  Hlavná (ku Harmónii)</t>
  </si>
  <si>
    <t>Automobil</t>
  </si>
  <si>
    <t>Vodovod Predná hora</t>
  </si>
  <si>
    <t>Pokuty a penále</t>
  </si>
  <si>
    <t>Istina úveru  ZUŠ (MŠ)</t>
  </si>
  <si>
    <t>Úroky z úveru ZUŠ (MŠ)</t>
  </si>
  <si>
    <t>Odkúpenie verejného osvetlenia - Predná hora</t>
  </si>
  <si>
    <t>KV - rekonštrukcia ZUŠ</t>
  </si>
  <si>
    <t>PD - prekládka plynovodu</t>
  </si>
  <si>
    <t>Asistent učiteľa MŠ</t>
  </si>
  <si>
    <t>PD - cyklochodník</t>
  </si>
</sst>
</file>

<file path=xl/styles.xml><?xml version="1.0" encoding="utf-8"?>
<styleSheet xmlns="http://schemas.openxmlformats.org/spreadsheetml/2006/main">
  <fonts count="43">
    <font>
      <sz val="11"/>
      <color theme="1"/>
      <name val="Calibri"/>
      <family val="2"/>
      <charset val="238"/>
      <scheme val="minor"/>
    </font>
    <font>
      <sz val="11"/>
      <color theme="0"/>
      <name val="Calibri"/>
      <family val="2"/>
      <charset val="238"/>
      <scheme val="minor"/>
    </font>
    <font>
      <b/>
      <sz val="20"/>
      <color theme="1"/>
      <name val="Times New Roman"/>
      <family val="1"/>
      <charset val="238"/>
    </font>
    <font>
      <sz val="10"/>
      <color theme="1"/>
      <name val="Times New Roman"/>
      <family val="1"/>
      <charset val="238"/>
    </font>
    <font>
      <sz val="11"/>
      <color theme="1"/>
      <name val="Times New Roman"/>
      <family val="1"/>
      <charset val="238"/>
    </font>
    <font>
      <sz val="9"/>
      <color theme="1"/>
      <name val="Times New Roman"/>
      <family val="1"/>
      <charset val="238"/>
    </font>
    <font>
      <b/>
      <sz val="11"/>
      <color theme="1"/>
      <name val="Times New Roman"/>
      <family val="1"/>
      <charset val="238"/>
    </font>
    <font>
      <sz val="11"/>
      <color indexed="8"/>
      <name val="Calibri"/>
      <family val="2"/>
      <charset val="238"/>
    </font>
    <font>
      <b/>
      <sz val="10"/>
      <color indexed="8"/>
      <name val="Times New Roman"/>
      <family val="1"/>
      <charset val="238"/>
    </font>
    <font>
      <sz val="10"/>
      <color indexed="8"/>
      <name val="Times New Roman"/>
      <family val="1"/>
      <charset val="238"/>
    </font>
    <font>
      <b/>
      <sz val="11"/>
      <color indexed="8"/>
      <name val="Times New Roman"/>
      <family val="1"/>
      <charset val="238"/>
    </font>
    <font>
      <sz val="10"/>
      <color theme="1"/>
      <name val="Calibri"/>
      <family val="2"/>
      <charset val="238"/>
      <scheme val="minor"/>
    </font>
    <font>
      <sz val="9"/>
      <color indexed="8"/>
      <name val="Times New Roman"/>
      <family val="1"/>
      <charset val="238"/>
    </font>
    <font>
      <b/>
      <sz val="10"/>
      <color theme="1"/>
      <name val="Times New Roman"/>
      <family val="1"/>
      <charset val="238"/>
    </font>
    <font>
      <b/>
      <sz val="9"/>
      <color theme="1"/>
      <name val="Times New Roman"/>
      <family val="1"/>
      <charset val="238"/>
    </font>
    <font>
      <b/>
      <sz val="12"/>
      <color indexed="8"/>
      <name val="Times New Roman"/>
      <family val="1"/>
      <charset val="238"/>
    </font>
    <font>
      <b/>
      <sz val="12"/>
      <color theme="1"/>
      <name val="Times New Roman"/>
      <family val="1"/>
      <charset val="238"/>
    </font>
    <font>
      <b/>
      <sz val="8"/>
      <color indexed="8"/>
      <name val="Times New Roman"/>
      <family val="1"/>
      <charset val="238"/>
    </font>
    <font>
      <b/>
      <i/>
      <sz val="9"/>
      <color indexed="8"/>
      <name val="Times New Roman"/>
      <family val="1"/>
      <charset val="238"/>
    </font>
    <font>
      <b/>
      <i/>
      <sz val="10"/>
      <color indexed="8"/>
      <name val="Times New Roman"/>
      <family val="1"/>
      <charset val="238"/>
    </font>
    <font>
      <b/>
      <i/>
      <sz val="9"/>
      <color theme="1"/>
      <name val="Times New Roman"/>
      <family val="1"/>
      <charset val="238"/>
    </font>
    <font>
      <sz val="8"/>
      <color indexed="8"/>
      <name val="Times New Roman"/>
      <family val="1"/>
      <charset val="238"/>
    </font>
    <font>
      <sz val="7"/>
      <color indexed="8"/>
      <name val="Times New Roman"/>
      <family val="1"/>
      <charset val="238"/>
    </font>
    <font>
      <sz val="9"/>
      <name val="Times New Roman"/>
      <family val="1"/>
      <charset val="238"/>
    </font>
    <font>
      <sz val="10"/>
      <color indexed="8"/>
      <name val="Calibri"/>
      <family val="2"/>
      <charset val="238"/>
    </font>
    <font>
      <b/>
      <i/>
      <sz val="8"/>
      <color indexed="8"/>
      <name val="Times New Roman"/>
      <family val="1"/>
      <charset val="238"/>
    </font>
    <font>
      <b/>
      <i/>
      <sz val="10"/>
      <color theme="1"/>
      <name val="Times New Roman"/>
      <family val="1"/>
      <charset val="238"/>
    </font>
    <font>
      <b/>
      <i/>
      <sz val="11"/>
      <color theme="1"/>
      <name val="Calibri"/>
      <family val="2"/>
      <charset val="238"/>
      <scheme val="minor"/>
    </font>
    <font>
      <b/>
      <sz val="12"/>
      <name val="Times New Roman"/>
      <family val="1"/>
      <charset val="238"/>
    </font>
    <font>
      <b/>
      <sz val="12"/>
      <color theme="1"/>
      <name val="Calibri"/>
      <family val="2"/>
      <charset val="238"/>
      <scheme val="minor"/>
    </font>
    <font>
      <sz val="12"/>
      <color indexed="8"/>
      <name val="Times New Roman"/>
      <family val="1"/>
      <charset val="238"/>
    </font>
    <font>
      <sz val="12"/>
      <color theme="1"/>
      <name val="Times New Roman"/>
      <family val="1"/>
      <charset val="238"/>
    </font>
    <font>
      <sz val="9"/>
      <color theme="0"/>
      <name val="Times New Roman"/>
      <family val="1"/>
      <charset val="238"/>
    </font>
    <font>
      <b/>
      <sz val="14"/>
      <color theme="1"/>
      <name val="Times New Roman"/>
      <family val="1"/>
      <charset val="238"/>
    </font>
    <font>
      <sz val="9"/>
      <color theme="1"/>
      <name val="Calibri"/>
      <family val="2"/>
      <charset val="238"/>
      <scheme val="minor"/>
    </font>
    <font>
      <sz val="11"/>
      <color indexed="8"/>
      <name val="Times New Roman"/>
      <family val="1"/>
      <charset val="238"/>
    </font>
    <font>
      <sz val="11"/>
      <color theme="0"/>
      <name val="Times New Roman"/>
      <family val="1"/>
      <charset val="238"/>
    </font>
    <font>
      <b/>
      <sz val="9"/>
      <color indexed="81"/>
      <name val="Tahoma"/>
      <family val="2"/>
      <charset val="238"/>
    </font>
    <font>
      <sz val="9"/>
      <color indexed="81"/>
      <name val="Tahoma"/>
      <family val="2"/>
      <charset val="238"/>
    </font>
    <font>
      <b/>
      <sz val="8"/>
      <color indexed="81"/>
      <name val="Tahoma"/>
      <family val="2"/>
      <charset val="238"/>
    </font>
    <font>
      <sz val="8"/>
      <color indexed="81"/>
      <name val="Tahoma"/>
      <family val="2"/>
      <charset val="238"/>
    </font>
    <font>
      <sz val="9"/>
      <color indexed="81"/>
      <name val="Tahoma"/>
      <charset val="1"/>
    </font>
    <font>
      <b/>
      <sz val="9"/>
      <color indexed="81"/>
      <name val="Tahoma"/>
      <charset val="1"/>
    </font>
  </fonts>
  <fills count="18">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0"/>
        <bgColor indexed="55"/>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39997558519241921"/>
        <bgColor indexed="55"/>
      </patternFill>
    </fill>
    <fill>
      <patternFill patternType="solid">
        <fgColor theme="9" tint="-0.249977111117893"/>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6" tint="-0.249977111117893"/>
        <bgColor indexed="8"/>
      </patternFill>
    </fill>
    <fill>
      <patternFill patternType="solid">
        <fgColor theme="7"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cellStyleXfs>
  <cellXfs count="230">
    <xf numFmtId="0" fontId="0" fillId="0" borderId="0" xfId="0"/>
    <xf numFmtId="0" fontId="4" fillId="0" borderId="0" xfId="0" applyFont="1"/>
    <xf numFmtId="0" fontId="5" fillId="0" borderId="0" xfId="0" applyFont="1"/>
    <xf numFmtId="0" fontId="4" fillId="0" borderId="0" xfId="0" applyFont="1" applyFill="1"/>
    <xf numFmtId="0" fontId="4" fillId="2" borderId="0" xfId="0" applyFont="1" applyFill="1"/>
    <xf numFmtId="0" fontId="6" fillId="0" borderId="0" xfId="0" applyFont="1"/>
    <xf numFmtId="0" fontId="5" fillId="0" borderId="0" xfId="0" applyFont="1" applyBorder="1" applyAlignment="1">
      <alignment horizontal="center"/>
    </xf>
    <xf numFmtId="0" fontId="8" fillId="3" borderId="2" xfId="1" applyFont="1" applyFill="1" applyBorder="1"/>
    <xf numFmtId="0" fontId="8" fillId="3" borderId="3" xfId="1" applyFont="1" applyFill="1" applyBorder="1"/>
    <xf numFmtId="0" fontId="8" fillId="3" borderId="3" xfId="1" applyFont="1" applyFill="1" applyBorder="1" applyAlignment="1">
      <alignment wrapText="1"/>
    </xf>
    <xf numFmtId="0" fontId="8" fillId="3" borderId="3" xfId="0" applyFont="1" applyFill="1" applyBorder="1" applyAlignment="1">
      <alignment horizontal="center" wrapText="1"/>
    </xf>
    <xf numFmtId="0" fontId="8" fillId="3" borderId="3" xfId="0" applyFont="1" applyFill="1" applyBorder="1" applyAlignment="1">
      <alignment horizontal="center"/>
    </xf>
    <xf numFmtId="0" fontId="8" fillId="3" borderId="4" xfId="0" applyFont="1" applyFill="1" applyBorder="1" applyAlignment="1">
      <alignment horizontal="center"/>
    </xf>
    <xf numFmtId="0" fontId="9" fillId="2" borderId="5" xfId="1" applyFont="1" applyFill="1" applyBorder="1"/>
    <xf numFmtId="0" fontId="9" fillId="4" borderId="6" xfId="1" applyFont="1" applyFill="1" applyBorder="1"/>
    <xf numFmtId="2" fontId="5" fillId="2" borderId="6" xfId="0" applyNumberFormat="1" applyFont="1" applyFill="1" applyBorder="1"/>
    <xf numFmtId="2" fontId="5" fillId="2" borderId="7" xfId="0" applyNumberFormat="1" applyFont="1" applyFill="1" applyBorder="1"/>
    <xf numFmtId="2" fontId="5" fillId="5" borderId="6" xfId="0" applyNumberFormat="1" applyFont="1" applyFill="1" applyBorder="1"/>
    <xf numFmtId="0" fontId="9" fillId="0" borderId="8" xfId="1" applyFont="1" applyBorder="1"/>
    <xf numFmtId="2" fontId="5" fillId="0" borderId="8" xfId="0" applyNumberFormat="1" applyFont="1" applyBorder="1"/>
    <xf numFmtId="2" fontId="5" fillId="2" borderId="8" xfId="0" applyNumberFormat="1" applyFont="1" applyFill="1" applyBorder="1"/>
    <xf numFmtId="2" fontId="5" fillId="5" borderId="8" xfId="0" applyNumberFormat="1" applyFont="1" applyFill="1" applyBorder="1"/>
    <xf numFmtId="0" fontId="10" fillId="6" borderId="8" xfId="1" applyFont="1" applyFill="1" applyBorder="1"/>
    <xf numFmtId="0" fontId="10" fillId="7" borderId="8" xfId="1" applyFont="1" applyFill="1" applyBorder="1"/>
    <xf numFmtId="2" fontId="6" fillId="6" borderId="8" xfId="0" applyNumberFormat="1" applyFont="1" applyFill="1" applyBorder="1"/>
    <xf numFmtId="2" fontId="0" fillId="0" borderId="0" xfId="0" applyNumberFormat="1"/>
    <xf numFmtId="0" fontId="9" fillId="2" borderId="8" xfId="1" applyFont="1" applyFill="1" applyBorder="1"/>
    <xf numFmtId="0" fontId="9" fillId="4" borderId="8" xfId="1" applyFont="1" applyFill="1" applyBorder="1"/>
    <xf numFmtId="0" fontId="11" fillId="2" borderId="0" xfId="0" applyFont="1" applyFill="1"/>
    <xf numFmtId="0" fontId="10" fillId="2" borderId="8" xfId="1" applyFont="1" applyFill="1" applyBorder="1"/>
    <xf numFmtId="0" fontId="12" fillId="2" borderId="8" xfId="1" applyFont="1" applyFill="1" applyBorder="1"/>
    <xf numFmtId="2" fontId="5" fillId="8" borderId="8" xfId="0" applyNumberFormat="1" applyFont="1" applyFill="1" applyBorder="1"/>
    <xf numFmtId="0" fontId="3" fillId="0" borderId="0" xfId="0" applyFont="1"/>
    <xf numFmtId="0" fontId="3" fillId="0" borderId="8" xfId="0" applyFont="1" applyBorder="1"/>
    <xf numFmtId="0" fontId="5" fillId="0" borderId="8" xfId="0" applyFont="1" applyBorder="1"/>
    <xf numFmtId="0" fontId="6" fillId="6" borderId="8" xfId="0" applyFont="1" applyFill="1" applyBorder="1"/>
    <xf numFmtId="0" fontId="8" fillId="9" borderId="8" xfId="1" applyFont="1" applyFill="1" applyBorder="1"/>
    <xf numFmtId="0" fontId="8" fillId="6" borderId="8" xfId="1" applyFont="1" applyFill="1" applyBorder="1"/>
    <xf numFmtId="0" fontId="8" fillId="7" borderId="8" xfId="1" applyFont="1" applyFill="1" applyBorder="1"/>
    <xf numFmtId="2" fontId="13" fillId="6" borderId="8" xfId="0" applyNumberFormat="1" applyFont="1" applyFill="1" applyBorder="1"/>
    <xf numFmtId="2" fontId="14" fillId="6" borderId="8" xfId="0" applyNumberFormat="1" applyFont="1" applyFill="1" applyBorder="1"/>
    <xf numFmtId="2" fontId="14" fillId="5" borderId="8" xfId="0" applyNumberFormat="1" applyFont="1" applyFill="1" applyBorder="1"/>
    <xf numFmtId="2" fontId="5" fillId="10" borderId="8" xfId="0" applyNumberFormat="1" applyFont="1" applyFill="1" applyBorder="1"/>
    <xf numFmtId="0" fontId="0" fillId="2" borderId="0" xfId="0" applyFill="1"/>
    <xf numFmtId="0" fontId="9" fillId="0" borderId="1" xfId="1" applyFont="1" applyBorder="1"/>
    <xf numFmtId="2" fontId="5" fillId="0" borderId="1" xfId="0" applyNumberFormat="1" applyFont="1" applyBorder="1"/>
    <xf numFmtId="2" fontId="5" fillId="2" borderId="1" xfId="0" applyNumberFormat="1" applyFont="1" applyFill="1" applyBorder="1"/>
    <xf numFmtId="2" fontId="5" fillId="10" borderId="1" xfId="0" applyNumberFormat="1" applyFont="1" applyFill="1" applyBorder="1"/>
    <xf numFmtId="0" fontId="8" fillId="6" borderId="1" xfId="1" applyFont="1" applyFill="1" applyBorder="1"/>
    <xf numFmtId="0" fontId="8" fillId="7" borderId="1" xfId="1" applyFont="1" applyFill="1" applyBorder="1"/>
    <xf numFmtId="0" fontId="15" fillId="7" borderId="1" xfId="1" applyFont="1" applyFill="1" applyBorder="1"/>
    <xf numFmtId="2" fontId="14" fillId="6" borderId="1" xfId="0" applyNumberFormat="1" applyFont="1" applyFill="1" applyBorder="1"/>
    <xf numFmtId="2" fontId="16" fillId="3" borderId="3" xfId="0" applyNumberFormat="1" applyFont="1" applyFill="1" applyBorder="1"/>
    <xf numFmtId="2" fontId="16" fillId="3" borderId="4" xfId="0" applyNumberFormat="1" applyFont="1" applyFill="1" applyBorder="1"/>
    <xf numFmtId="0" fontId="3" fillId="0" borderId="0" xfId="0" applyFont="1" applyBorder="1"/>
    <xf numFmtId="0" fontId="3" fillId="2" borderId="0" xfId="0" applyFont="1" applyFill="1" applyBorder="1"/>
    <xf numFmtId="2" fontId="3" fillId="0" borderId="0" xfId="0" applyNumberFormat="1" applyFont="1" applyBorder="1"/>
    <xf numFmtId="0" fontId="17" fillId="3" borderId="3" xfId="1" applyFont="1" applyFill="1" applyBorder="1"/>
    <xf numFmtId="0" fontId="14" fillId="3" borderId="3" xfId="0" applyFont="1" applyFill="1" applyBorder="1" applyAlignment="1">
      <alignment horizontal="center"/>
    </xf>
    <xf numFmtId="0" fontId="14" fillId="3" borderId="3" xfId="0" applyFont="1" applyFill="1" applyBorder="1" applyAlignment="1">
      <alignment horizontal="center" wrapText="1"/>
    </xf>
    <xf numFmtId="0" fontId="14" fillId="3" borderId="4" xfId="0" applyFont="1" applyFill="1" applyBorder="1" applyAlignment="1">
      <alignment horizontal="center"/>
    </xf>
    <xf numFmtId="49" fontId="9" fillId="0" borderId="9" xfId="1" applyNumberFormat="1" applyFont="1" applyBorder="1"/>
    <xf numFmtId="0" fontId="9" fillId="0" borderId="9" xfId="1" applyFont="1" applyBorder="1"/>
    <xf numFmtId="2" fontId="12" fillId="2" borderId="9" xfId="1" applyNumberFormat="1" applyFont="1" applyFill="1" applyBorder="1"/>
    <xf numFmtId="2" fontId="5" fillId="0" borderId="9" xfId="0" applyNumberFormat="1" applyFont="1" applyBorder="1"/>
    <xf numFmtId="2" fontId="5" fillId="5" borderId="9" xfId="0" applyNumberFormat="1" applyFont="1" applyFill="1" applyBorder="1"/>
    <xf numFmtId="49" fontId="9" fillId="0" borderId="8" xfId="1" applyNumberFormat="1" applyFont="1" applyBorder="1"/>
    <xf numFmtId="2" fontId="12" fillId="2" borderId="8" xfId="1" applyNumberFormat="1" applyFont="1" applyFill="1" applyBorder="1"/>
    <xf numFmtId="2" fontId="8" fillId="7" borderId="8" xfId="1" applyNumberFormat="1" applyFont="1" applyFill="1" applyBorder="1"/>
    <xf numFmtId="2" fontId="0" fillId="0" borderId="0" xfId="0" applyNumberFormat="1" applyFill="1"/>
    <xf numFmtId="0" fontId="19" fillId="11" borderId="8" xfId="1" applyFont="1" applyFill="1" applyBorder="1"/>
    <xf numFmtId="2" fontId="19" fillId="11" borderId="8" xfId="1" applyNumberFormat="1" applyFont="1" applyFill="1" applyBorder="1"/>
    <xf numFmtId="2" fontId="20" fillId="11" borderId="8" xfId="0" applyNumberFormat="1" applyFont="1" applyFill="1" applyBorder="1"/>
    <xf numFmtId="0" fontId="0" fillId="2" borderId="0" xfId="0" applyFont="1" applyFill="1"/>
    <xf numFmtId="49" fontId="12" fillId="2" borderId="8" xfId="1" applyNumberFormat="1" applyFont="1" applyFill="1" applyBorder="1"/>
    <xf numFmtId="2" fontId="3" fillId="5" borderId="8" xfId="0" applyNumberFormat="1" applyFont="1" applyFill="1" applyBorder="1"/>
    <xf numFmtId="49" fontId="9" fillId="4" borderId="8" xfId="1" applyNumberFormat="1" applyFont="1" applyFill="1" applyBorder="1"/>
    <xf numFmtId="2" fontId="12" fillId="4" borderId="8" xfId="1" applyNumberFormat="1" applyFont="1" applyFill="1" applyBorder="1"/>
    <xf numFmtId="49" fontId="21" fillId="4" borderId="8" xfId="1" applyNumberFormat="1" applyFont="1" applyFill="1" applyBorder="1"/>
    <xf numFmtId="2" fontId="0" fillId="0" borderId="0" xfId="0" applyNumberFormat="1" applyFont="1" applyFill="1"/>
    <xf numFmtId="0" fontId="22" fillId="0" borderId="8" xfId="1" applyFont="1" applyBorder="1"/>
    <xf numFmtId="2" fontId="5" fillId="0" borderId="12" xfId="0" applyNumberFormat="1" applyFont="1" applyFill="1" applyBorder="1"/>
    <xf numFmtId="49" fontId="9" fillId="0" borderId="8" xfId="1" applyNumberFormat="1" applyFont="1" applyFill="1" applyBorder="1"/>
    <xf numFmtId="0" fontId="9" fillId="0" borderId="8" xfId="0" applyFont="1" applyBorder="1"/>
    <xf numFmtId="2" fontId="12" fillId="2" borderId="8" xfId="0" applyNumberFormat="1" applyFont="1" applyFill="1" applyBorder="1"/>
    <xf numFmtId="2" fontId="0" fillId="2" borderId="0" xfId="0" applyNumberFormat="1" applyFont="1" applyFill="1"/>
    <xf numFmtId="49" fontId="9" fillId="9" borderId="8" xfId="1" applyNumberFormat="1" applyFont="1" applyFill="1" applyBorder="1"/>
    <xf numFmtId="1" fontId="9" fillId="0" borderId="8" xfId="1" applyNumberFormat="1" applyFont="1" applyBorder="1"/>
    <xf numFmtId="0" fontId="12" fillId="0" borderId="8" xfId="1" applyFont="1" applyBorder="1"/>
    <xf numFmtId="0" fontId="0" fillId="0" borderId="0" xfId="0" applyFill="1"/>
    <xf numFmtId="49" fontId="3" fillId="2" borderId="8" xfId="0" applyNumberFormat="1" applyFont="1" applyFill="1" applyBorder="1"/>
    <xf numFmtId="0" fontId="3" fillId="2" borderId="8" xfId="0" applyFont="1" applyFill="1" applyBorder="1"/>
    <xf numFmtId="49" fontId="9" fillId="2" borderId="8" xfId="1" applyNumberFormat="1" applyFont="1" applyFill="1" applyBorder="1"/>
    <xf numFmtId="49" fontId="3" fillId="12" borderId="8" xfId="0" applyNumberFormat="1" applyFont="1" applyFill="1" applyBorder="1"/>
    <xf numFmtId="0" fontId="3" fillId="12" borderId="8" xfId="0" applyFont="1" applyFill="1" applyBorder="1"/>
    <xf numFmtId="49" fontId="3" fillId="0" borderId="8" xfId="0" applyNumberFormat="1" applyFont="1" applyFill="1" applyBorder="1"/>
    <xf numFmtId="49" fontId="9" fillId="12" borderId="8" xfId="1" applyNumberFormat="1" applyFont="1" applyFill="1" applyBorder="1"/>
    <xf numFmtId="0" fontId="9" fillId="12" borderId="8" xfId="1" applyFont="1" applyFill="1" applyBorder="1"/>
    <xf numFmtId="2" fontId="20" fillId="0" borderId="0" xfId="0" applyNumberFormat="1" applyFont="1" applyFill="1" applyBorder="1"/>
    <xf numFmtId="2" fontId="23" fillId="5" borderId="8" xfId="0" applyNumberFormat="1" applyFont="1" applyFill="1" applyBorder="1"/>
    <xf numFmtId="2" fontId="23" fillId="2" borderId="8" xfId="0" applyNumberFormat="1" applyFont="1" applyFill="1" applyBorder="1"/>
    <xf numFmtId="2" fontId="5" fillId="0" borderId="0" xfId="0" applyNumberFormat="1" applyFont="1"/>
    <xf numFmtId="49" fontId="24" fillId="0" borderId="8" xfId="0" applyNumberFormat="1" applyFont="1" applyBorder="1"/>
    <xf numFmtId="0" fontId="24" fillId="0" borderId="8" xfId="0" applyFont="1" applyBorder="1"/>
    <xf numFmtId="49" fontId="18" fillId="11" borderId="8" xfId="1" applyNumberFormat="1" applyFont="1" applyFill="1" applyBorder="1"/>
    <xf numFmtId="49" fontId="18" fillId="11" borderId="13" xfId="1" applyNumberFormat="1" applyFont="1" applyFill="1" applyBorder="1"/>
    <xf numFmtId="0" fontId="19" fillId="11" borderId="14" xfId="1" applyFont="1" applyFill="1" applyBorder="1"/>
    <xf numFmtId="2" fontId="20" fillId="8" borderId="8" xfId="0" applyNumberFormat="1" applyFont="1" applyFill="1" applyBorder="1"/>
    <xf numFmtId="49" fontId="19" fillId="11" borderId="15" xfId="1" applyNumberFormat="1" applyFont="1" applyFill="1" applyBorder="1" applyAlignment="1">
      <alignment horizontal="center"/>
    </xf>
    <xf numFmtId="49" fontId="19" fillId="11" borderId="16" xfId="1" applyNumberFormat="1" applyFont="1" applyFill="1" applyBorder="1" applyAlignment="1">
      <alignment horizontal="center"/>
    </xf>
    <xf numFmtId="49" fontId="18" fillId="11" borderId="8" xfId="1" applyNumberFormat="1" applyFont="1" applyFill="1" applyBorder="1" applyAlignment="1">
      <alignment horizontal="left"/>
    </xf>
    <xf numFmtId="49" fontId="25" fillId="11" borderId="8" xfId="1" applyNumberFormat="1" applyFont="1" applyFill="1" applyBorder="1" applyAlignment="1">
      <alignment horizontal="left"/>
    </xf>
    <xf numFmtId="2" fontId="20" fillId="5" borderId="8" xfId="0" applyNumberFormat="1" applyFont="1" applyFill="1" applyBorder="1"/>
    <xf numFmtId="49" fontId="18" fillId="11" borderId="10" xfId="1" applyNumberFormat="1" applyFont="1" applyFill="1" applyBorder="1" applyAlignment="1">
      <alignment horizontal="left"/>
    </xf>
    <xf numFmtId="49" fontId="25" fillId="11" borderId="11" xfId="1" applyNumberFormat="1" applyFont="1" applyFill="1" applyBorder="1" applyAlignment="1">
      <alignment horizontal="left"/>
    </xf>
    <xf numFmtId="49" fontId="18" fillId="11" borderId="11" xfId="1" applyNumberFormat="1" applyFont="1" applyFill="1" applyBorder="1" applyAlignment="1">
      <alignment horizontal="left"/>
    </xf>
    <xf numFmtId="2" fontId="5" fillId="11" borderId="8" xfId="0" applyNumberFormat="1" applyFont="1" applyFill="1" applyBorder="1"/>
    <xf numFmtId="2" fontId="5" fillId="2" borderId="0" xfId="0" applyNumberFormat="1" applyFont="1" applyFill="1" applyBorder="1"/>
    <xf numFmtId="0" fontId="0" fillId="0" borderId="0" xfId="0" applyBorder="1"/>
    <xf numFmtId="49" fontId="3" fillId="0" borderId="8" xfId="0" applyNumberFormat="1" applyFont="1" applyBorder="1"/>
    <xf numFmtId="2" fontId="3" fillId="8" borderId="8" xfId="0" applyNumberFormat="1" applyFont="1" applyFill="1" applyBorder="1"/>
    <xf numFmtId="0" fontId="26" fillId="11" borderId="8" xfId="0" applyFont="1" applyFill="1" applyBorder="1"/>
    <xf numFmtId="2" fontId="26" fillId="11" borderId="8" xfId="0" applyNumberFormat="1" applyFont="1" applyFill="1" applyBorder="1"/>
    <xf numFmtId="0" fontId="9" fillId="4" borderId="11" xfId="1" applyFont="1" applyFill="1" applyBorder="1"/>
    <xf numFmtId="49" fontId="19" fillId="11" borderId="8" xfId="1" applyNumberFormat="1" applyFont="1" applyFill="1" applyBorder="1"/>
    <xf numFmtId="49" fontId="9" fillId="11" borderId="8" xfId="1" applyNumberFormat="1" applyFont="1" applyFill="1" applyBorder="1"/>
    <xf numFmtId="49" fontId="26" fillId="11" borderId="8" xfId="0" applyNumberFormat="1" applyFont="1" applyFill="1" applyBorder="1"/>
    <xf numFmtId="0" fontId="3" fillId="0" borderId="8" xfId="1" applyFont="1" applyBorder="1"/>
    <xf numFmtId="0" fontId="9" fillId="0" borderId="8" xfId="1" applyFont="1" applyBorder="1" applyAlignment="1">
      <alignment horizontal="left"/>
    </xf>
    <xf numFmtId="2" fontId="12" fillId="2" borderId="8" xfId="1" applyNumberFormat="1" applyFont="1" applyFill="1" applyBorder="1" applyAlignment="1">
      <alignment horizontal="right"/>
    </xf>
    <xf numFmtId="0" fontId="27" fillId="0" borderId="0" xfId="0" applyFont="1"/>
    <xf numFmtId="0" fontId="0" fillId="0" borderId="0" xfId="0" applyBorder="1" applyAlignment="1">
      <alignment horizontal="left" vertical="center" wrapText="1"/>
    </xf>
    <xf numFmtId="0" fontId="25" fillId="11" borderId="8" xfId="0" applyFont="1" applyFill="1" applyBorder="1"/>
    <xf numFmtId="2" fontId="19" fillId="11" borderId="8" xfId="0" applyNumberFormat="1" applyFont="1" applyFill="1" applyBorder="1"/>
    <xf numFmtId="2" fontId="8" fillId="7" borderId="1" xfId="1" applyNumberFormat="1" applyFont="1" applyFill="1" applyBorder="1"/>
    <xf numFmtId="2" fontId="28" fillId="13" borderId="3" xfId="1" applyNumberFormat="1" applyFont="1" applyFill="1" applyBorder="1"/>
    <xf numFmtId="2" fontId="29" fillId="0" borderId="0" xfId="0" applyNumberFormat="1" applyFont="1"/>
    <xf numFmtId="0" fontId="29" fillId="0" borderId="0" xfId="0" applyFont="1"/>
    <xf numFmtId="0" fontId="30" fillId="0" borderId="0" xfId="0" applyFont="1" applyAlignment="1">
      <alignment horizontal="left"/>
    </xf>
    <xf numFmtId="0" fontId="30" fillId="2" borderId="0" xfId="0" applyFont="1" applyFill="1" applyAlignment="1">
      <alignment horizontal="left"/>
    </xf>
    <xf numFmtId="0" fontId="31" fillId="2" borderId="0" xfId="0" applyFont="1" applyFill="1" applyAlignment="1">
      <alignment horizontal="left"/>
    </xf>
    <xf numFmtId="2" fontId="32" fillId="0" borderId="0" xfId="0" applyNumberFormat="1" applyFont="1" applyFill="1"/>
    <xf numFmtId="2" fontId="5" fillId="0" borderId="0" xfId="0" applyNumberFormat="1" applyFont="1" applyFill="1"/>
    <xf numFmtId="0" fontId="30" fillId="5" borderId="8" xfId="0" applyFont="1" applyFill="1" applyBorder="1" applyAlignment="1">
      <alignment horizontal="left"/>
    </xf>
    <xf numFmtId="2" fontId="30" fillId="2" borderId="0" xfId="0" applyNumberFormat="1" applyFont="1" applyFill="1" applyAlignment="1">
      <alignment horizontal="left"/>
    </xf>
    <xf numFmtId="0" fontId="30" fillId="8" borderId="8" xfId="0" applyFont="1" applyFill="1" applyBorder="1" applyAlignment="1">
      <alignment horizontal="left"/>
    </xf>
    <xf numFmtId="0" fontId="30" fillId="10" borderId="8" xfId="0" applyFont="1" applyFill="1" applyBorder="1" applyAlignment="1">
      <alignment horizontal="left"/>
    </xf>
    <xf numFmtId="0" fontId="30" fillId="0" borderId="0" xfId="0" applyFont="1" applyFill="1" applyBorder="1" applyAlignment="1">
      <alignment horizontal="left"/>
    </xf>
    <xf numFmtId="0" fontId="32" fillId="0" borderId="0" xfId="0" applyFont="1" applyFill="1"/>
    <xf numFmtId="0" fontId="0" fillId="0" borderId="0" xfId="0" applyFont="1"/>
    <xf numFmtId="0" fontId="8" fillId="3" borderId="22" xfId="1" applyFont="1" applyFill="1" applyBorder="1"/>
    <xf numFmtId="0" fontId="8" fillId="3" borderId="23" xfId="0" applyFont="1" applyFill="1" applyBorder="1" applyAlignment="1">
      <alignment horizontal="center"/>
    </xf>
    <xf numFmtId="0" fontId="13" fillId="0" borderId="0" xfId="0" applyFont="1" applyFill="1" applyBorder="1" applyAlignment="1">
      <alignment horizontal="center"/>
    </xf>
    <xf numFmtId="0" fontId="5" fillId="0" borderId="0" xfId="0" applyFont="1" applyFill="1" applyBorder="1" applyAlignment="1">
      <alignment horizontal="center"/>
    </xf>
    <xf numFmtId="2" fontId="34" fillId="0" borderId="0" xfId="0" applyNumberFormat="1" applyFont="1"/>
    <xf numFmtId="0" fontId="30" fillId="5" borderId="25" xfId="0" applyFont="1" applyFill="1" applyBorder="1" applyAlignment="1">
      <alignment horizontal="left"/>
    </xf>
    <xf numFmtId="2" fontId="4" fillId="5" borderId="8" xfId="0" applyNumberFormat="1" applyFont="1" applyFill="1" applyBorder="1" applyAlignment="1">
      <alignment horizontal="right"/>
    </xf>
    <xf numFmtId="2" fontId="4" fillId="0" borderId="0" xfId="0" applyNumberFormat="1" applyFont="1" applyFill="1" applyBorder="1" applyAlignment="1">
      <alignment horizontal="right"/>
    </xf>
    <xf numFmtId="2" fontId="5" fillId="0" borderId="0" xfId="0" applyNumberFormat="1" applyFont="1" applyFill="1" applyBorder="1" applyAlignment="1">
      <alignment horizontal="right"/>
    </xf>
    <xf numFmtId="0" fontId="30" fillId="14" borderId="25" xfId="0" applyFont="1" applyFill="1" applyBorder="1" applyAlignment="1">
      <alignment horizontal="left"/>
    </xf>
    <xf numFmtId="2" fontId="4" fillId="14" borderId="8" xfId="0" applyNumberFormat="1" applyFont="1" applyFill="1" applyBorder="1" applyAlignment="1">
      <alignment horizontal="right"/>
    </xf>
    <xf numFmtId="0" fontId="30" fillId="15" borderId="25" xfId="0" applyFont="1" applyFill="1" applyBorder="1" applyAlignment="1">
      <alignment horizontal="left"/>
    </xf>
    <xf numFmtId="2" fontId="4" fillId="15" borderId="8" xfId="0" applyNumberFormat="1" applyFont="1" applyFill="1" applyBorder="1" applyAlignment="1">
      <alignment horizontal="right"/>
    </xf>
    <xf numFmtId="0" fontId="4" fillId="8" borderId="25" xfId="0" applyFont="1" applyFill="1" applyBorder="1"/>
    <xf numFmtId="2" fontId="4" fillId="8" borderId="8" xfId="0" applyNumberFormat="1" applyFont="1" applyFill="1" applyBorder="1" applyAlignment="1">
      <alignment horizontal="right"/>
    </xf>
    <xf numFmtId="2" fontId="4" fillId="8" borderId="26" xfId="0" applyNumberFormat="1" applyFont="1" applyFill="1" applyBorder="1" applyAlignment="1">
      <alignment horizontal="right"/>
    </xf>
    <xf numFmtId="0" fontId="4" fillId="16" borderId="25" xfId="0" applyFont="1" applyFill="1" applyBorder="1"/>
    <xf numFmtId="2" fontId="4" fillId="16" borderId="8" xfId="0" applyNumberFormat="1" applyFont="1" applyFill="1" applyBorder="1" applyAlignment="1">
      <alignment horizontal="right"/>
    </xf>
    <xf numFmtId="2" fontId="4" fillId="16" borderId="26" xfId="0" applyNumberFormat="1" applyFont="1" applyFill="1" applyBorder="1" applyAlignment="1">
      <alignment horizontal="right"/>
    </xf>
    <xf numFmtId="0" fontId="4" fillId="10" borderId="25" xfId="0" applyFont="1" applyFill="1" applyBorder="1"/>
    <xf numFmtId="2" fontId="4" fillId="10" borderId="8" xfId="0" applyNumberFormat="1" applyFont="1" applyFill="1" applyBorder="1" applyAlignment="1">
      <alignment horizontal="right"/>
    </xf>
    <xf numFmtId="2" fontId="4" fillId="10" borderId="26" xfId="0" applyNumberFormat="1" applyFont="1" applyFill="1" applyBorder="1" applyAlignment="1">
      <alignment horizontal="right"/>
    </xf>
    <xf numFmtId="2" fontId="36" fillId="0" borderId="0" xfId="0" applyNumberFormat="1" applyFont="1" applyFill="1" applyBorder="1" applyAlignment="1">
      <alignment horizontal="right"/>
    </xf>
    <xf numFmtId="0" fontId="1" fillId="0" borderId="0" xfId="0" applyFont="1"/>
    <xf numFmtId="0" fontId="4" fillId="17" borderId="25" xfId="0" applyFont="1" applyFill="1" applyBorder="1"/>
    <xf numFmtId="2" fontId="4" fillId="17" borderId="8" xfId="0" applyNumberFormat="1" applyFont="1" applyFill="1" applyBorder="1"/>
    <xf numFmtId="2" fontId="4" fillId="0" borderId="0" xfId="0" applyNumberFormat="1" applyFont="1" applyFill="1" applyBorder="1"/>
    <xf numFmtId="2" fontId="36" fillId="0" borderId="0" xfId="0" applyNumberFormat="1" applyFont="1" applyFill="1" applyBorder="1"/>
    <xf numFmtId="0" fontId="6" fillId="3" borderId="27" xfId="0" applyFont="1" applyFill="1" applyBorder="1"/>
    <xf numFmtId="2" fontId="6" fillId="3" borderId="28" xfId="0" applyNumberFormat="1" applyFont="1" applyFill="1" applyBorder="1"/>
    <xf numFmtId="2" fontId="6" fillId="3" borderId="29" xfId="0" applyNumberFormat="1" applyFont="1" applyFill="1" applyBorder="1"/>
    <xf numFmtId="2" fontId="6" fillId="0" borderId="0" xfId="0" applyNumberFormat="1" applyFont="1" applyFill="1" applyBorder="1"/>
    <xf numFmtId="0" fontId="0" fillId="0" borderId="0" xfId="0" applyFill="1" applyBorder="1"/>
    <xf numFmtId="0" fontId="9" fillId="0" borderId="0" xfId="1" applyFont="1" applyFill="1" applyBorder="1"/>
    <xf numFmtId="0" fontId="0" fillId="0" borderId="0" xfId="0" applyFont="1" applyFill="1" applyBorder="1"/>
    <xf numFmtId="0" fontId="4" fillId="0" borderId="0" xfId="0" applyFont="1" applyFill="1" applyBorder="1"/>
    <xf numFmtId="0" fontId="6" fillId="0" borderId="0" xfId="0" applyFont="1" applyFill="1" applyBorder="1" applyAlignment="1">
      <alignment horizontal="left"/>
    </xf>
    <xf numFmtId="0" fontId="9" fillId="0" borderId="8" xfId="1" applyFont="1" applyFill="1" applyBorder="1"/>
    <xf numFmtId="2" fontId="5" fillId="0" borderId="0" xfId="0" applyNumberFormat="1" applyFont="1" applyFill="1" applyBorder="1"/>
    <xf numFmtId="2" fontId="20" fillId="0" borderId="12" xfId="0" applyNumberFormat="1" applyFont="1" applyFill="1" applyBorder="1"/>
    <xf numFmtId="2" fontId="27" fillId="0" borderId="0" xfId="0" applyNumberFormat="1" applyFont="1" applyFill="1"/>
    <xf numFmtId="0" fontId="27" fillId="0" borderId="0" xfId="0" applyFont="1" applyFill="1"/>
    <xf numFmtId="0" fontId="0" fillId="0" borderId="0" xfId="0" applyFont="1" applyFill="1"/>
    <xf numFmtId="0" fontId="8" fillId="3" borderId="24" xfId="1" applyFont="1" applyFill="1" applyBorder="1"/>
    <xf numFmtId="2" fontId="35" fillId="5" borderId="26" xfId="0" applyNumberFormat="1" applyFont="1" applyFill="1" applyBorder="1" applyAlignment="1">
      <alignment horizontal="right"/>
    </xf>
    <xf numFmtId="2" fontId="35" fillId="14" borderId="26" xfId="0" applyNumberFormat="1" applyFont="1" applyFill="1" applyBorder="1" applyAlignment="1">
      <alignment horizontal="right"/>
    </xf>
    <xf numFmtId="2" fontId="35" fillId="15" borderId="26" xfId="0" applyNumberFormat="1" applyFont="1" applyFill="1" applyBorder="1" applyAlignment="1">
      <alignment horizontal="right"/>
    </xf>
    <xf numFmtId="2" fontId="4" fillId="17" borderId="26" xfId="0" applyNumberFormat="1" applyFont="1" applyFill="1" applyBorder="1" applyAlignment="1">
      <alignment horizontal="right"/>
    </xf>
    <xf numFmtId="0" fontId="3" fillId="0" borderId="0" xfId="0" applyFont="1" applyFill="1"/>
    <xf numFmtId="2" fontId="12" fillId="0" borderId="8" xfId="1" applyNumberFormat="1" applyFont="1" applyFill="1" applyBorder="1"/>
    <xf numFmtId="2" fontId="5" fillId="0" borderId="8" xfId="0" applyNumberFormat="1" applyFont="1" applyFill="1" applyBorder="1"/>
    <xf numFmtId="49" fontId="18" fillId="11" borderId="10" xfId="1" applyNumberFormat="1" applyFont="1" applyFill="1" applyBorder="1"/>
    <xf numFmtId="49" fontId="18" fillId="11" borderId="11" xfId="1" applyNumberFormat="1" applyFont="1" applyFill="1" applyBorder="1"/>
    <xf numFmtId="0" fontId="2" fillId="0" borderId="0" xfId="0" applyFont="1" applyAlignment="1">
      <alignment horizontal="center"/>
    </xf>
    <xf numFmtId="0" fontId="3" fillId="0" borderId="0" xfId="0" applyFont="1" applyAlignment="1">
      <alignment horizontal="center"/>
    </xf>
    <xf numFmtId="0" fontId="5" fillId="0" borderId="0" xfId="0" applyFont="1" applyBorder="1" applyAlignment="1">
      <alignment horizontal="center"/>
    </xf>
    <xf numFmtId="0" fontId="5" fillId="0" borderId="1" xfId="0" applyFont="1" applyBorder="1" applyAlignment="1">
      <alignment horizontal="center"/>
    </xf>
    <xf numFmtId="0" fontId="16" fillId="3" borderId="2" xfId="0" applyFont="1" applyFill="1" applyBorder="1" applyAlignment="1">
      <alignment horizontal="left"/>
    </xf>
    <xf numFmtId="0" fontId="16" fillId="3" borderId="3" xfId="0" applyFont="1" applyFill="1" applyBorder="1" applyAlignment="1">
      <alignment horizontal="left"/>
    </xf>
    <xf numFmtId="0" fontId="8" fillId="7" borderId="10" xfId="1" applyFont="1" applyFill="1" applyBorder="1"/>
    <xf numFmtId="0" fontId="8" fillId="7" borderId="11" xfId="1" applyFont="1" applyFill="1" applyBorder="1"/>
    <xf numFmtId="0" fontId="18" fillId="11" borderId="10" xfId="1" applyFont="1" applyFill="1" applyBorder="1"/>
    <xf numFmtId="0" fontId="18" fillId="11" borderId="11" xfId="1" applyFont="1" applyFill="1" applyBorder="1"/>
    <xf numFmtId="49" fontId="8" fillId="7" borderId="10" xfId="1" applyNumberFormat="1" applyFont="1" applyFill="1" applyBorder="1"/>
    <xf numFmtId="49" fontId="8" fillId="7" borderId="11" xfId="1" applyNumberFormat="1" applyFont="1" applyFill="1" applyBorder="1"/>
    <xf numFmtId="49" fontId="19" fillId="11" borderId="10" xfId="1" applyNumberFormat="1" applyFont="1" applyFill="1" applyBorder="1" applyAlignment="1">
      <alignment horizontal="center"/>
    </xf>
    <xf numFmtId="49" fontId="19" fillId="11" borderId="11" xfId="1" applyNumberFormat="1" applyFont="1" applyFill="1" applyBorder="1" applyAlignment="1">
      <alignment horizontal="center"/>
    </xf>
    <xf numFmtId="49" fontId="19" fillId="11" borderId="15" xfId="1" applyNumberFormat="1" applyFont="1" applyFill="1" applyBorder="1" applyAlignment="1">
      <alignment horizontal="center"/>
    </xf>
    <xf numFmtId="49" fontId="19" fillId="11" borderId="16" xfId="1" applyNumberFormat="1" applyFont="1" applyFill="1" applyBorder="1" applyAlignment="1">
      <alignment horizontal="center"/>
    </xf>
    <xf numFmtId="0" fontId="28" fillId="13" borderId="19" xfId="1" applyFont="1" applyFill="1" applyBorder="1"/>
    <xf numFmtId="0" fontId="28" fillId="13" borderId="20" xfId="1" applyFont="1" applyFill="1" applyBorder="1"/>
    <xf numFmtId="0" fontId="28" fillId="13" borderId="21" xfId="1" applyFont="1" applyFill="1" applyBorder="1"/>
    <xf numFmtId="0" fontId="20" fillId="11" borderId="10" xfId="0" applyFont="1" applyFill="1" applyBorder="1"/>
    <xf numFmtId="0" fontId="20" fillId="11" borderId="11" xfId="0" applyFont="1" applyFill="1" applyBorder="1"/>
    <xf numFmtId="0" fontId="8" fillId="7" borderId="17" xfId="1" applyFont="1" applyFill="1" applyBorder="1"/>
    <xf numFmtId="0" fontId="8" fillId="7" borderId="18" xfId="1" applyFont="1" applyFill="1" applyBorder="1"/>
    <xf numFmtId="0" fontId="4" fillId="0" borderId="0" xfId="0" applyFont="1" applyFill="1" applyBorder="1"/>
    <xf numFmtId="0" fontId="33" fillId="0" borderId="0" xfId="0" applyFont="1" applyAlignment="1">
      <alignment horizontal="center"/>
    </xf>
    <xf numFmtId="0" fontId="6" fillId="0" borderId="0" xfId="0" applyFont="1" applyFill="1" applyBorder="1" applyAlignment="1">
      <alignment horizontal="left"/>
    </xf>
    <xf numFmtId="0" fontId="6" fillId="0" borderId="0" xfId="0" applyFont="1" applyFill="1" applyBorder="1"/>
  </cellXfs>
  <cellStyles count="2">
    <cellStyle name="Excel Built-in Normal" xfId="1"/>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9525</xdr:colOff>
      <xdr:row>2</xdr:row>
      <xdr:rowOff>142875</xdr:rowOff>
    </xdr:to>
    <xdr:pic>
      <xdr:nvPicPr>
        <xdr:cNvPr id="2" name="Obrázok 1" descr="Lendak"/>
        <xdr:cNvPicPr>
          <a:picLocks noChangeAspect="1" noChangeArrowheads="1"/>
        </xdr:cNvPicPr>
      </xdr:nvPicPr>
      <xdr:blipFill>
        <a:blip xmlns:r="http://schemas.openxmlformats.org/officeDocument/2006/relationships" r:embed="rId1"/>
        <a:srcRect/>
        <a:stretch>
          <a:fillRect/>
        </a:stretch>
      </xdr:blipFill>
      <xdr:spPr bwMode="auto">
        <a:xfrm>
          <a:off x="9525" y="9525"/>
          <a:ext cx="4381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BG407"/>
  <sheetViews>
    <sheetView tabSelected="1" topLeftCell="A4" workbookViewId="0">
      <pane ySplit="3" topLeftCell="A361" activePane="bottomLeft" state="frozen"/>
      <selection activeCell="A4" sqref="A4"/>
      <selection pane="bottomLeft" activeCell="I373" sqref="I373"/>
    </sheetView>
  </sheetViews>
  <sheetFormatPr defaultRowHeight="15"/>
  <cols>
    <col min="3" max="3" width="45.140625" bestFit="1" customWidth="1"/>
    <col min="4" max="4" width="13.5703125" bestFit="1" customWidth="1"/>
    <col min="5" max="5" width="13.7109375" bestFit="1" customWidth="1"/>
    <col min="6" max="6" width="11.85546875" bestFit="1" customWidth="1"/>
    <col min="7" max="7" width="11.85546875" style="1" bestFit="1" customWidth="1"/>
    <col min="8" max="10" width="11.85546875" bestFit="1" customWidth="1"/>
  </cols>
  <sheetData>
    <row r="1" spans="1:12" ht="25.5">
      <c r="A1" s="203" t="s">
        <v>0</v>
      </c>
      <c r="B1" s="203"/>
      <c r="C1" s="203"/>
      <c r="D1" s="203"/>
      <c r="E1" s="203"/>
      <c r="F1" s="203"/>
      <c r="G1" s="203"/>
      <c r="H1" s="203"/>
      <c r="I1" s="203"/>
      <c r="J1" s="203"/>
    </row>
    <row r="2" spans="1:12">
      <c r="A2" s="204" t="s">
        <v>1</v>
      </c>
      <c r="B2" s="204"/>
      <c r="C2" s="204"/>
      <c r="D2" s="204"/>
      <c r="E2" s="204"/>
      <c r="F2" s="204"/>
      <c r="G2" s="204"/>
      <c r="H2" s="204"/>
      <c r="I2" s="204"/>
      <c r="J2" s="204"/>
    </row>
    <row r="3" spans="1:12">
      <c r="A3" s="1"/>
      <c r="B3" s="1"/>
      <c r="C3" s="2"/>
      <c r="D3" s="1"/>
      <c r="E3" s="1"/>
      <c r="F3" s="3"/>
      <c r="G3" s="4"/>
      <c r="H3" s="3"/>
      <c r="I3" s="1"/>
      <c r="J3" s="1"/>
    </row>
    <row r="4" spans="1:12" ht="15.75" customHeight="1">
      <c r="A4" s="1"/>
      <c r="B4" s="1"/>
      <c r="C4" s="2"/>
      <c r="D4" s="1"/>
      <c r="E4" s="1"/>
      <c r="F4" s="1"/>
      <c r="H4" s="1"/>
      <c r="I4" s="1"/>
      <c r="J4" s="1"/>
    </row>
    <row r="5" spans="1:12" ht="15.75" thickBot="1">
      <c r="A5" s="5" t="s">
        <v>2</v>
      </c>
      <c r="B5" s="1"/>
      <c r="C5" s="2"/>
      <c r="D5" s="1"/>
      <c r="E5" s="6"/>
      <c r="F5" s="205"/>
      <c r="G5" s="205"/>
      <c r="H5" s="206" t="s">
        <v>3</v>
      </c>
      <c r="I5" s="206"/>
      <c r="J5" s="206"/>
    </row>
    <row r="6" spans="1:12" ht="39.75" thickBot="1">
      <c r="A6" s="7"/>
      <c r="B6" s="8" t="s">
        <v>4</v>
      </c>
      <c r="C6" s="8" t="s">
        <v>5</v>
      </c>
      <c r="D6" s="9" t="s">
        <v>6</v>
      </c>
      <c r="E6" s="10" t="s">
        <v>7</v>
      </c>
      <c r="F6" s="10" t="s">
        <v>8</v>
      </c>
      <c r="G6" s="10" t="s">
        <v>9</v>
      </c>
      <c r="H6" s="11">
        <v>2020</v>
      </c>
      <c r="I6" s="11">
        <v>2021</v>
      </c>
      <c r="J6" s="12">
        <v>2022</v>
      </c>
    </row>
    <row r="7" spans="1:12">
      <c r="A7" s="13"/>
      <c r="B7" s="14">
        <v>111003</v>
      </c>
      <c r="C7" s="14" t="s">
        <v>10</v>
      </c>
      <c r="D7" s="15">
        <v>2311034.23</v>
      </c>
      <c r="E7" s="15">
        <v>2502116.36</v>
      </c>
      <c r="F7" s="16">
        <v>2426570</v>
      </c>
      <c r="G7" s="15">
        <v>2707190</v>
      </c>
      <c r="H7" s="17">
        <v>2796646</v>
      </c>
      <c r="I7" s="17">
        <v>2809216</v>
      </c>
      <c r="J7" s="17">
        <v>2809216</v>
      </c>
      <c r="K7" s="81"/>
      <c r="L7" s="118"/>
    </row>
    <row r="8" spans="1:12">
      <c r="A8" s="18"/>
      <c r="B8" s="18">
        <v>121001</v>
      </c>
      <c r="C8" s="18" t="s">
        <v>11</v>
      </c>
      <c r="D8" s="19">
        <v>15050.19</v>
      </c>
      <c r="E8" s="19">
        <v>14771.27</v>
      </c>
      <c r="F8" s="20">
        <v>14927</v>
      </c>
      <c r="G8" s="19">
        <v>16427</v>
      </c>
      <c r="H8" s="21">
        <v>15748</v>
      </c>
      <c r="I8" s="21">
        <v>15748</v>
      </c>
      <c r="J8" s="21">
        <v>15748</v>
      </c>
    </row>
    <row r="9" spans="1:12">
      <c r="A9" s="18"/>
      <c r="B9" s="18">
        <v>121002</v>
      </c>
      <c r="C9" s="18" t="s">
        <v>12</v>
      </c>
      <c r="D9" s="19">
        <v>14319.97</v>
      </c>
      <c r="E9" s="19">
        <v>15435.09</v>
      </c>
      <c r="F9" s="20">
        <v>13081</v>
      </c>
      <c r="G9" s="19">
        <v>15581</v>
      </c>
      <c r="H9" s="21">
        <v>15130</v>
      </c>
      <c r="I9" s="21">
        <v>15130</v>
      </c>
      <c r="J9" s="21">
        <v>15130</v>
      </c>
    </row>
    <row r="10" spans="1:12">
      <c r="A10" s="18"/>
      <c r="B10" s="18">
        <v>121003</v>
      </c>
      <c r="C10" s="18" t="s">
        <v>13</v>
      </c>
      <c r="D10" s="19">
        <v>30.8</v>
      </c>
      <c r="E10" s="19">
        <v>206.5</v>
      </c>
      <c r="F10" s="20">
        <v>150</v>
      </c>
      <c r="G10" s="19">
        <v>150</v>
      </c>
      <c r="H10" s="21">
        <v>692</v>
      </c>
      <c r="I10" s="21">
        <v>692</v>
      </c>
      <c r="J10" s="21">
        <v>692</v>
      </c>
    </row>
    <row r="11" spans="1:12">
      <c r="A11" s="18"/>
      <c r="B11" s="18">
        <v>133001</v>
      </c>
      <c r="C11" s="18" t="s">
        <v>14</v>
      </c>
      <c r="D11" s="19">
        <v>2532.79</v>
      </c>
      <c r="E11" s="19">
        <v>2600.85</v>
      </c>
      <c r="F11" s="20">
        <v>2452</v>
      </c>
      <c r="G11" s="19">
        <v>2552</v>
      </c>
      <c r="H11" s="21">
        <v>2522</v>
      </c>
      <c r="I11" s="21">
        <v>2522</v>
      </c>
      <c r="J11" s="21">
        <v>2522</v>
      </c>
    </row>
    <row r="12" spans="1:12">
      <c r="A12" s="18"/>
      <c r="B12" s="18">
        <v>133006</v>
      </c>
      <c r="C12" s="18" t="s">
        <v>15</v>
      </c>
      <c r="D12" s="19">
        <v>230.52</v>
      </c>
      <c r="E12" s="19">
        <v>459.51</v>
      </c>
      <c r="F12" s="20">
        <v>500</v>
      </c>
      <c r="G12" s="19">
        <v>500</v>
      </c>
      <c r="H12" s="21">
        <v>500</v>
      </c>
      <c r="I12" s="21">
        <v>500</v>
      </c>
      <c r="J12" s="21">
        <v>500</v>
      </c>
    </row>
    <row r="13" spans="1:12">
      <c r="A13" s="18"/>
      <c r="B13" s="18">
        <v>133012</v>
      </c>
      <c r="C13" s="18" t="s">
        <v>16</v>
      </c>
      <c r="D13" s="19">
        <v>19.920000000000002</v>
      </c>
      <c r="E13" s="19">
        <v>4.9800000000000004</v>
      </c>
      <c r="F13" s="20">
        <v>20</v>
      </c>
      <c r="G13" s="19">
        <v>62.25</v>
      </c>
      <c r="H13" s="21">
        <v>20</v>
      </c>
      <c r="I13" s="21">
        <v>20</v>
      </c>
      <c r="J13" s="21">
        <v>20</v>
      </c>
    </row>
    <row r="14" spans="1:12">
      <c r="A14" s="18"/>
      <c r="B14" s="18">
        <v>133013</v>
      </c>
      <c r="C14" s="18" t="s">
        <v>17</v>
      </c>
      <c r="D14" s="20">
        <v>61957.02</v>
      </c>
      <c r="E14" s="20">
        <v>75205.69</v>
      </c>
      <c r="F14" s="20">
        <v>104326</v>
      </c>
      <c r="G14" s="20">
        <v>104326</v>
      </c>
      <c r="H14" s="21">
        <v>58367</v>
      </c>
      <c r="I14" s="21">
        <v>116732</v>
      </c>
      <c r="J14" s="21">
        <v>116732</v>
      </c>
    </row>
    <row r="15" spans="1:12">
      <c r="A15" s="22" t="s">
        <v>18</v>
      </c>
      <c r="B15" s="23">
        <v>100</v>
      </c>
      <c r="C15" s="23" t="s">
        <v>19</v>
      </c>
      <c r="D15" s="24">
        <f>SUM(D7:D14)</f>
        <v>2405175.44</v>
      </c>
      <c r="E15" s="24">
        <f>SUM(E7:E14)</f>
        <v>2610800.2499999995</v>
      </c>
      <c r="F15" s="24">
        <f>F7+F8+F9+F10+F11+F12+F13+F14</f>
        <v>2562026</v>
      </c>
      <c r="G15" s="24">
        <f>SUM(G7:G14)</f>
        <v>2846788.25</v>
      </c>
      <c r="H15" s="24">
        <f>H7+H8+H9+H10+H11+H12+H13+H14</f>
        <v>2889625</v>
      </c>
      <c r="I15" s="24">
        <f>SUM(I7:I14)</f>
        <v>2960560</v>
      </c>
      <c r="J15" s="24">
        <f>SUM(J7:J14)</f>
        <v>2960560</v>
      </c>
      <c r="K15" s="25"/>
    </row>
    <row r="16" spans="1:12" s="28" customFormat="1" ht="12.75">
      <c r="A16" s="26"/>
      <c r="B16" s="27">
        <v>211003</v>
      </c>
      <c r="C16" s="27" t="s">
        <v>20</v>
      </c>
      <c r="D16" s="20">
        <v>0</v>
      </c>
      <c r="E16" s="20">
        <v>0</v>
      </c>
      <c r="F16" s="20">
        <v>0</v>
      </c>
      <c r="G16" s="20">
        <v>1354.71</v>
      </c>
      <c r="H16" s="21">
        <v>0</v>
      </c>
      <c r="I16" s="21">
        <v>0</v>
      </c>
      <c r="J16" s="21">
        <v>0</v>
      </c>
    </row>
    <row r="17" spans="1:11" s="28" customFormat="1" ht="12.75">
      <c r="A17" s="26"/>
      <c r="B17" s="27">
        <v>212002</v>
      </c>
      <c r="C17" s="27" t="s">
        <v>21</v>
      </c>
      <c r="D17" s="20">
        <v>184.33</v>
      </c>
      <c r="E17" s="20">
        <v>197.18</v>
      </c>
      <c r="F17" s="20">
        <v>184</v>
      </c>
      <c r="G17" s="20">
        <v>184</v>
      </c>
      <c r="H17" s="21">
        <v>320</v>
      </c>
      <c r="I17" s="21">
        <v>320</v>
      </c>
      <c r="J17" s="21">
        <v>320</v>
      </c>
    </row>
    <row r="18" spans="1:11">
      <c r="A18" s="29"/>
      <c r="B18" s="26">
        <v>212003</v>
      </c>
      <c r="C18" s="30" t="s">
        <v>22</v>
      </c>
      <c r="D18" s="20">
        <v>14148.64</v>
      </c>
      <c r="E18" s="20">
        <v>17209.05</v>
      </c>
      <c r="F18" s="20">
        <v>17066</v>
      </c>
      <c r="G18" s="19">
        <v>17066</v>
      </c>
      <c r="H18" s="21">
        <v>16670</v>
      </c>
      <c r="I18" s="21">
        <v>16670</v>
      </c>
      <c r="J18" s="21">
        <v>16670</v>
      </c>
    </row>
    <row r="19" spans="1:11">
      <c r="A19" s="18"/>
      <c r="B19" s="18">
        <v>221004</v>
      </c>
      <c r="C19" s="18" t="s">
        <v>23</v>
      </c>
      <c r="D19" s="19">
        <v>11155.81</v>
      </c>
      <c r="E19" s="19">
        <v>11833.4</v>
      </c>
      <c r="F19" s="20">
        <v>12000</v>
      </c>
      <c r="G19" s="19">
        <v>12000</v>
      </c>
      <c r="H19" s="21">
        <v>12000</v>
      </c>
      <c r="I19" s="21">
        <v>12000</v>
      </c>
      <c r="J19" s="21">
        <v>12000</v>
      </c>
    </row>
    <row r="20" spans="1:11">
      <c r="A20" s="18"/>
      <c r="B20" s="18">
        <v>222003</v>
      </c>
      <c r="C20" s="18" t="s">
        <v>24</v>
      </c>
      <c r="D20" s="19">
        <v>390.2</v>
      </c>
      <c r="E20" s="19">
        <v>247.28</v>
      </c>
      <c r="F20" s="20">
        <v>300</v>
      </c>
      <c r="G20" s="20">
        <v>300</v>
      </c>
      <c r="H20" s="21">
        <v>300</v>
      </c>
      <c r="I20" s="21">
        <v>300</v>
      </c>
      <c r="J20" s="21">
        <v>300</v>
      </c>
    </row>
    <row r="21" spans="1:11">
      <c r="A21" s="26"/>
      <c r="B21" s="27">
        <v>223</v>
      </c>
      <c r="C21" s="27" t="s">
        <v>25</v>
      </c>
      <c r="D21" s="20">
        <v>14031.36</v>
      </c>
      <c r="E21" s="20">
        <v>19811.650000000001</v>
      </c>
      <c r="F21" s="20">
        <v>15760</v>
      </c>
      <c r="G21" s="19">
        <v>15760</v>
      </c>
      <c r="H21" s="21">
        <v>15760</v>
      </c>
      <c r="I21" s="21">
        <v>15760</v>
      </c>
      <c r="J21" s="21">
        <v>15760</v>
      </c>
    </row>
    <row r="22" spans="1:11">
      <c r="A22" s="26"/>
      <c r="B22" s="27">
        <v>229005</v>
      </c>
      <c r="C22" s="27" t="s">
        <v>26</v>
      </c>
      <c r="D22" s="19">
        <v>33.200000000000003</v>
      </c>
      <c r="E22" s="19">
        <v>33.200000000000003</v>
      </c>
      <c r="F22" s="20">
        <v>33</v>
      </c>
      <c r="G22" s="19">
        <v>33</v>
      </c>
      <c r="H22" s="21">
        <v>33</v>
      </c>
      <c r="I22" s="21">
        <v>33</v>
      </c>
      <c r="J22" s="21">
        <v>33</v>
      </c>
    </row>
    <row r="23" spans="1:11" s="1" customFormat="1">
      <c r="A23" s="26"/>
      <c r="B23" s="27">
        <v>233</v>
      </c>
      <c r="C23" s="27" t="s">
        <v>27</v>
      </c>
      <c r="D23" s="19">
        <v>264</v>
      </c>
      <c r="E23" s="19">
        <v>6653.92</v>
      </c>
      <c r="F23" s="20">
        <v>0</v>
      </c>
      <c r="G23" s="19">
        <v>322</v>
      </c>
      <c r="H23" s="31">
        <v>0</v>
      </c>
      <c r="I23" s="31">
        <v>0</v>
      </c>
      <c r="J23" s="31">
        <v>0</v>
      </c>
    </row>
    <row r="24" spans="1:11" s="32" customFormat="1" ht="12.75">
      <c r="A24" s="18"/>
      <c r="B24" s="18">
        <v>239001</v>
      </c>
      <c r="C24" s="18" t="s">
        <v>28</v>
      </c>
      <c r="D24" s="19">
        <v>4846.32</v>
      </c>
      <c r="E24" s="19">
        <v>4461.1899999999996</v>
      </c>
      <c r="F24" s="20">
        <v>4000</v>
      </c>
      <c r="G24" s="19">
        <v>4000</v>
      </c>
      <c r="H24" s="31">
        <v>4000</v>
      </c>
      <c r="I24" s="31">
        <v>4000</v>
      </c>
      <c r="J24" s="31">
        <v>4000</v>
      </c>
    </row>
    <row r="25" spans="1:11" s="32" customFormat="1" ht="12.75">
      <c r="A25" s="18"/>
      <c r="B25" s="18">
        <v>239002</v>
      </c>
      <c r="C25" s="18" t="s">
        <v>29</v>
      </c>
      <c r="D25" s="19">
        <v>0</v>
      </c>
      <c r="E25" s="19">
        <v>0</v>
      </c>
      <c r="F25" s="20">
        <v>0</v>
      </c>
      <c r="G25" s="19">
        <v>4555.7299999999996</v>
      </c>
      <c r="H25" s="31">
        <v>0</v>
      </c>
      <c r="I25" s="31">
        <v>0</v>
      </c>
      <c r="J25" s="31">
        <v>0</v>
      </c>
    </row>
    <row r="26" spans="1:11" s="32" customFormat="1" ht="12.75">
      <c r="A26" s="18"/>
      <c r="B26" s="18">
        <v>292</v>
      </c>
      <c r="C26" s="18" t="s">
        <v>30</v>
      </c>
      <c r="D26" s="19">
        <v>0</v>
      </c>
      <c r="E26" s="19">
        <v>6384</v>
      </c>
      <c r="F26" s="20">
        <v>1970</v>
      </c>
      <c r="G26" s="19">
        <v>0</v>
      </c>
      <c r="H26" s="21">
        <v>0</v>
      </c>
      <c r="I26" s="21">
        <v>0</v>
      </c>
      <c r="J26" s="21">
        <v>0</v>
      </c>
    </row>
    <row r="27" spans="1:11">
      <c r="A27" s="18"/>
      <c r="B27" s="18">
        <v>242</v>
      </c>
      <c r="C27" s="18" t="s">
        <v>31</v>
      </c>
      <c r="D27" s="19">
        <v>1455.94</v>
      </c>
      <c r="E27" s="19">
        <v>1222.1500000000001</v>
      </c>
      <c r="F27" s="20">
        <v>1000</v>
      </c>
      <c r="G27" s="19">
        <v>1400</v>
      </c>
      <c r="H27" s="21">
        <v>1000</v>
      </c>
      <c r="I27" s="21">
        <v>1000</v>
      </c>
      <c r="J27" s="21">
        <v>1000</v>
      </c>
    </row>
    <row r="28" spans="1:11">
      <c r="A28" s="33"/>
      <c r="B28" s="33">
        <v>292</v>
      </c>
      <c r="C28" s="33" t="s">
        <v>32</v>
      </c>
      <c r="D28" s="34">
        <v>43862.720000000001</v>
      </c>
      <c r="E28" s="34">
        <v>63906.81</v>
      </c>
      <c r="F28" s="20">
        <v>55000</v>
      </c>
      <c r="G28" s="34">
        <v>61427.73</v>
      </c>
      <c r="H28" s="21">
        <v>55000</v>
      </c>
      <c r="I28" s="21">
        <v>55000</v>
      </c>
      <c r="J28" s="21">
        <v>55000</v>
      </c>
    </row>
    <row r="29" spans="1:11">
      <c r="A29" s="33"/>
      <c r="B29" s="33">
        <v>292</v>
      </c>
      <c r="C29" s="33" t="s">
        <v>33</v>
      </c>
      <c r="D29" s="34">
        <v>0</v>
      </c>
      <c r="E29" s="34">
        <v>0</v>
      </c>
      <c r="F29" s="20">
        <v>7000</v>
      </c>
      <c r="G29" s="34">
        <v>6083.05</v>
      </c>
      <c r="H29" s="21">
        <v>0</v>
      </c>
      <c r="I29" s="21">
        <v>0</v>
      </c>
      <c r="J29" s="21">
        <v>0</v>
      </c>
    </row>
    <row r="30" spans="1:11">
      <c r="A30" s="35"/>
      <c r="B30" s="35">
        <v>200</v>
      </c>
      <c r="C30" s="35" t="s">
        <v>34</v>
      </c>
      <c r="D30" s="24">
        <f t="shared" ref="D30:J30" si="0">SUM(D16:D29)</f>
        <v>90372.51999999999</v>
      </c>
      <c r="E30" s="24">
        <f t="shared" si="0"/>
        <v>131959.82999999999</v>
      </c>
      <c r="F30" s="24">
        <f t="shared" si="0"/>
        <v>114313</v>
      </c>
      <c r="G30" s="24">
        <f t="shared" si="0"/>
        <v>124486.22000000002</v>
      </c>
      <c r="H30" s="24">
        <f t="shared" si="0"/>
        <v>105083</v>
      </c>
      <c r="I30" s="24">
        <f t="shared" si="0"/>
        <v>105083</v>
      </c>
      <c r="J30" s="24">
        <f t="shared" si="0"/>
        <v>105083</v>
      </c>
      <c r="K30" s="25"/>
    </row>
    <row r="31" spans="1:11">
      <c r="A31" s="36"/>
      <c r="B31" s="26">
        <v>312012</v>
      </c>
      <c r="C31" s="26" t="s">
        <v>35</v>
      </c>
      <c r="D31" s="19">
        <v>4831.3500000000004</v>
      </c>
      <c r="E31" s="19">
        <v>5810.85</v>
      </c>
      <c r="F31" s="20">
        <v>5810</v>
      </c>
      <c r="G31" s="19">
        <v>5848.59</v>
      </c>
      <c r="H31" s="21">
        <v>5849</v>
      </c>
      <c r="I31" s="21">
        <v>5849</v>
      </c>
      <c r="J31" s="21">
        <v>5849</v>
      </c>
    </row>
    <row r="32" spans="1:11">
      <c r="A32" s="18"/>
      <c r="B32" s="26">
        <v>312012</v>
      </c>
      <c r="C32" s="18" t="s">
        <v>36</v>
      </c>
      <c r="D32" s="19">
        <v>224.42</v>
      </c>
      <c r="E32" s="19">
        <v>226.15</v>
      </c>
      <c r="F32" s="20">
        <v>226</v>
      </c>
      <c r="G32" s="19">
        <v>227.62</v>
      </c>
      <c r="H32" s="21">
        <v>228</v>
      </c>
      <c r="I32" s="21">
        <v>228</v>
      </c>
      <c r="J32" s="21">
        <v>228</v>
      </c>
    </row>
    <row r="33" spans="1:11">
      <c r="A33" s="18"/>
      <c r="B33" s="26">
        <v>312012</v>
      </c>
      <c r="C33" s="18" t="s">
        <v>37</v>
      </c>
      <c r="D33" s="19">
        <v>485.47</v>
      </c>
      <c r="E33" s="19">
        <v>485.38</v>
      </c>
      <c r="F33" s="20">
        <v>485</v>
      </c>
      <c r="G33" s="19">
        <v>492.55</v>
      </c>
      <c r="H33" s="21">
        <v>493</v>
      </c>
      <c r="I33" s="21">
        <v>493</v>
      </c>
      <c r="J33" s="21">
        <v>493</v>
      </c>
    </row>
    <row r="34" spans="1:11">
      <c r="A34" s="18"/>
      <c r="B34" s="26">
        <v>312012</v>
      </c>
      <c r="C34" s="18" t="s">
        <v>38</v>
      </c>
      <c r="D34" s="19">
        <v>6593</v>
      </c>
      <c r="E34" s="19">
        <v>7028.59</v>
      </c>
      <c r="F34" s="20">
        <v>7028</v>
      </c>
      <c r="G34" s="19">
        <v>8126.6</v>
      </c>
      <c r="H34" s="21">
        <v>8127</v>
      </c>
      <c r="I34" s="21">
        <v>8127</v>
      </c>
      <c r="J34" s="21">
        <v>8127</v>
      </c>
    </row>
    <row r="35" spans="1:11">
      <c r="A35" s="18"/>
      <c r="B35" s="26">
        <v>312012</v>
      </c>
      <c r="C35" s="18" t="s">
        <v>39</v>
      </c>
      <c r="D35" s="19">
        <v>1714.35</v>
      </c>
      <c r="E35" s="19">
        <v>1727.55</v>
      </c>
      <c r="F35" s="20">
        <v>1727</v>
      </c>
      <c r="G35" s="19">
        <v>1738.77</v>
      </c>
      <c r="H35" s="21">
        <v>1739</v>
      </c>
      <c r="I35" s="21">
        <v>1739</v>
      </c>
      <c r="J35" s="21">
        <v>1739</v>
      </c>
    </row>
    <row r="36" spans="1:11">
      <c r="A36" s="18"/>
      <c r="B36" s="26">
        <v>312012</v>
      </c>
      <c r="C36" s="18" t="s">
        <v>40</v>
      </c>
      <c r="D36" s="19">
        <v>1482698</v>
      </c>
      <c r="E36" s="19">
        <v>1582848</v>
      </c>
      <c r="F36" s="20">
        <v>1580000</v>
      </c>
      <c r="G36" s="19">
        <v>1754750</v>
      </c>
      <c r="H36" s="21">
        <v>1761621</v>
      </c>
      <c r="I36" s="21">
        <v>1761621</v>
      </c>
      <c r="J36" s="21">
        <v>1761621</v>
      </c>
    </row>
    <row r="37" spans="1:11">
      <c r="A37" s="18"/>
      <c r="B37" s="26">
        <v>312012</v>
      </c>
      <c r="C37" s="18" t="s">
        <v>41</v>
      </c>
      <c r="D37" s="19">
        <v>25677</v>
      </c>
      <c r="E37" s="19">
        <v>26797</v>
      </c>
      <c r="F37" s="20">
        <v>0</v>
      </c>
      <c r="G37" s="19">
        <v>27296</v>
      </c>
      <c r="H37" s="21">
        <v>0</v>
      </c>
      <c r="I37" s="21">
        <v>0</v>
      </c>
      <c r="J37" s="21">
        <v>0</v>
      </c>
    </row>
    <row r="38" spans="1:11">
      <c r="A38" s="18"/>
      <c r="B38" s="26">
        <v>312012</v>
      </c>
      <c r="C38" s="18" t="s">
        <v>42</v>
      </c>
      <c r="D38" s="19">
        <v>27672</v>
      </c>
      <c r="E38" s="19">
        <v>40320</v>
      </c>
      <c r="F38" s="20">
        <v>0</v>
      </c>
      <c r="G38" s="19">
        <v>44352</v>
      </c>
      <c r="H38" s="21">
        <v>0</v>
      </c>
      <c r="I38" s="21">
        <v>0</v>
      </c>
      <c r="J38" s="21">
        <v>0</v>
      </c>
      <c r="K38" s="25"/>
    </row>
    <row r="39" spans="1:11">
      <c r="A39" s="26"/>
      <c r="B39" s="26">
        <v>312012</v>
      </c>
      <c r="C39" s="26" t="s">
        <v>43</v>
      </c>
      <c r="D39" s="19">
        <v>3927</v>
      </c>
      <c r="E39" s="19">
        <v>0</v>
      </c>
      <c r="F39" s="20">
        <v>0</v>
      </c>
      <c r="G39" s="19">
        <v>2767</v>
      </c>
      <c r="H39" s="21">
        <v>0</v>
      </c>
      <c r="I39" s="21">
        <v>0</v>
      </c>
      <c r="J39" s="21">
        <v>0</v>
      </c>
    </row>
    <row r="40" spans="1:11">
      <c r="A40" s="18"/>
      <c r="B40" s="26">
        <v>312012</v>
      </c>
      <c r="C40" s="18" t="s">
        <v>44</v>
      </c>
      <c r="D40" s="19">
        <v>1127</v>
      </c>
      <c r="E40" s="19">
        <v>1750</v>
      </c>
      <c r="F40" s="20">
        <v>0</v>
      </c>
      <c r="G40" s="19">
        <v>1350</v>
      </c>
      <c r="H40" s="21">
        <v>0</v>
      </c>
      <c r="I40" s="21">
        <v>0</v>
      </c>
      <c r="J40" s="21">
        <v>0</v>
      </c>
    </row>
    <row r="41" spans="1:11">
      <c r="A41" s="18"/>
      <c r="B41" s="26">
        <v>312012</v>
      </c>
      <c r="C41" s="18" t="s">
        <v>45</v>
      </c>
      <c r="D41" s="19">
        <v>340</v>
      </c>
      <c r="E41" s="19">
        <v>396</v>
      </c>
      <c r="F41" s="20">
        <v>0</v>
      </c>
      <c r="G41" s="19">
        <v>3927</v>
      </c>
      <c r="H41" s="21">
        <v>0</v>
      </c>
      <c r="I41" s="21">
        <v>0</v>
      </c>
      <c r="J41" s="21">
        <v>0</v>
      </c>
    </row>
    <row r="42" spans="1:11">
      <c r="A42" s="18"/>
      <c r="B42" s="26">
        <v>312</v>
      </c>
      <c r="C42" s="18" t="s">
        <v>46</v>
      </c>
      <c r="D42" s="19">
        <v>12600</v>
      </c>
      <c r="E42" s="19">
        <v>12750</v>
      </c>
      <c r="F42" s="20">
        <v>0</v>
      </c>
      <c r="G42" s="19">
        <v>13800</v>
      </c>
      <c r="H42" s="21">
        <v>0</v>
      </c>
      <c r="I42" s="21">
        <v>0</v>
      </c>
      <c r="J42" s="21">
        <v>0</v>
      </c>
    </row>
    <row r="43" spans="1:11">
      <c r="A43" s="18"/>
      <c r="B43" s="26">
        <v>312</v>
      </c>
      <c r="C43" s="18" t="s">
        <v>47</v>
      </c>
      <c r="D43" s="19">
        <v>9100</v>
      </c>
      <c r="E43" s="19">
        <v>10584</v>
      </c>
      <c r="F43" s="20">
        <v>0</v>
      </c>
      <c r="G43" s="19">
        <v>13500</v>
      </c>
      <c r="H43" s="21">
        <v>0</v>
      </c>
      <c r="I43" s="21">
        <v>0</v>
      </c>
      <c r="J43" s="21">
        <v>0</v>
      </c>
    </row>
    <row r="44" spans="1:11">
      <c r="A44" s="18"/>
      <c r="B44" s="26">
        <v>312</v>
      </c>
      <c r="C44" s="18" t="s">
        <v>48</v>
      </c>
      <c r="D44" s="19">
        <v>4282.09</v>
      </c>
      <c r="E44" s="19">
        <v>0</v>
      </c>
      <c r="F44" s="20">
        <v>0</v>
      </c>
      <c r="G44" s="19">
        <v>0</v>
      </c>
      <c r="H44" s="21">
        <v>0</v>
      </c>
      <c r="I44" s="21">
        <v>0</v>
      </c>
      <c r="J44" s="21">
        <v>0</v>
      </c>
    </row>
    <row r="45" spans="1:11">
      <c r="A45" s="18"/>
      <c r="B45" s="26">
        <v>312001</v>
      </c>
      <c r="C45" s="18" t="s">
        <v>49</v>
      </c>
      <c r="D45" s="19">
        <v>14720</v>
      </c>
      <c r="E45" s="19">
        <v>0</v>
      </c>
      <c r="F45" s="20">
        <v>0</v>
      </c>
      <c r="G45" s="19">
        <v>0</v>
      </c>
      <c r="H45" s="21">
        <v>0</v>
      </c>
      <c r="I45" s="21">
        <v>0</v>
      </c>
      <c r="J45" s="21">
        <v>0</v>
      </c>
    </row>
    <row r="46" spans="1:11">
      <c r="A46" s="18"/>
      <c r="B46" s="26">
        <v>312012</v>
      </c>
      <c r="C46" s="18" t="s">
        <v>50</v>
      </c>
      <c r="D46" s="19">
        <v>18320</v>
      </c>
      <c r="E46" s="19">
        <v>16038</v>
      </c>
      <c r="F46" s="20">
        <v>0</v>
      </c>
      <c r="G46" s="19">
        <v>15333</v>
      </c>
      <c r="H46" s="21">
        <v>15050</v>
      </c>
      <c r="I46" s="21">
        <v>15050</v>
      </c>
      <c r="J46" s="21">
        <v>15050</v>
      </c>
    </row>
    <row r="47" spans="1:11">
      <c r="A47" s="18"/>
      <c r="B47" s="26">
        <v>312001</v>
      </c>
      <c r="C47" s="18" t="s">
        <v>51</v>
      </c>
      <c r="D47" s="19">
        <v>4063.65</v>
      </c>
      <c r="E47" s="19">
        <v>1866.9</v>
      </c>
      <c r="F47" s="20">
        <v>0</v>
      </c>
      <c r="G47" s="19">
        <v>87365.4</v>
      </c>
      <c r="H47" s="21">
        <v>0</v>
      </c>
      <c r="I47" s="21">
        <v>0</v>
      </c>
      <c r="J47" s="21">
        <v>0</v>
      </c>
    </row>
    <row r="48" spans="1:11">
      <c r="A48" s="18"/>
      <c r="B48" s="26">
        <v>312012</v>
      </c>
      <c r="C48" s="18" t="s">
        <v>52</v>
      </c>
      <c r="D48" s="19">
        <v>28136</v>
      </c>
      <c r="E48" s="19">
        <v>29187</v>
      </c>
      <c r="F48" s="20">
        <v>29187</v>
      </c>
      <c r="G48" s="19">
        <v>32008</v>
      </c>
      <c r="H48" s="21">
        <v>32008</v>
      </c>
      <c r="I48" s="21">
        <v>32008</v>
      </c>
      <c r="J48" s="21">
        <v>32008</v>
      </c>
    </row>
    <row r="49" spans="1:11">
      <c r="A49" s="26"/>
      <c r="B49" s="26">
        <v>312</v>
      </c>
      <c r="C49" s="26" t="s">
        <v>53</v>
      </c>
      <c r="D49" s="19">
        <v>1166.6199999999999</v>
      </c>
      <c r="E49" s="19">
        <v>18165.61</v>
      </c>
      <c r="F49" s="20">
        <v>0</v>
      </c>
      <c r="G49" s="19">
        <v>6041.21</v>
      </c>
      <c r="H49" s="21">
        <v>0</v>
      </c>
      <c r="I49" s="21">
        <v>0</v>
      </c>
      <c r="J49" s="21">
        <v>0</v>
      </c>
    </row>
    <row r="50" spans="1:11">
      <c r="A50" s="18"/>
      <c r="B50" s="26">
        <v>312001</v>
      </c>
      <c r="C50" s="18" t="s">
        <v>54</v>
      </c>
      <c r="D50" s="19">
        <v>1906.07</v>
      </c>
      <c r="E50" s="19">
        <v>2523.92</v>
      </c>
      <c r="F50" s="20">
        <v>0</v>
      </c>
      <c r="G50" s="19">
        <v>6265.1</v>
      </c>
      <c r="H50" s="21">
        <v>0</v>
      </c>
      <c r="I50" s="21">
        <v>0</v>
      </c>
      <c r="J50" s="21">
        <v>0</v>
      </c>
    </row>
    <row r="51" spans="1:11">
      <c r="A51" s="26"/>
      <c r="B51" s="26" t="s">
        <v>55</v>
      </c>
      <c r="C51" s="26" t="s">
        <v>56</v>
      </c>
      <c r="D51" s="19">
        <v>0</v>
      </c>
      <c r="E51" s="19">
        <v>5000</v>
      </c>
      <c r="F51" s="20">
        <v>0</v>
      </c>
      <c r="G51" s="19">
        <v>4800</v>
      </c>
      <c r="H51" s="21">
        <v>0</v>
      </c>
      <c r="I51" s="21">
        <v>0</v>
      </c>
      <c r="J51" s="21">
        <v>0</v>
      </c>
    </row>
    <row r="52" spans="1:11">
      <c r="A52" s="26"/>
      <c r="B52" s="26">
        <v>312007</v>
      </c>
      <c r="C52" s="26" t="s">
        <v>57</v>
      </c>
      <c r="D52" s="19">
        <v>0</v>
      </c>
      <c r="E52" s="19">
        <v>687</v>
      </c>
      <c r="F52" s="20">
        <v>0</v>
      </c>
      <c r="G52" s="19">
        <v>1439</v>
      </c>
      <c r="H52" s="21">
        <v>1400</v>
      </c>
      <c r="I52" s="21">
        <v>1400</v>
      </c>
      <c r="J52" s="21">
        <v>1400</v>
      </c>
    </row>
    <row r="53" spans="1:11">
      <c r="A53" s="26"/>
      <c r="B53" s="26">
        <v>311</v>
      </c>
      <c r="C53" s="26" t="s">
        <v>58</v>
      </c>
      <c r="D53" s="19">
        <v>3000</v>
      </c>
      <c r="E53" s="19">
        <v>3000</v>
      </c>
      <c r="F53" s="20">
        <v>3000</v>
      </c>
      <c r="G53" s="19">
        <v>3000</v>
      </c>
      <c r="H53" s="21">
        <v>0</v>
      </c>
      <c r="I53" s="21">
        <v>0</v>
      </c>
      <c r="J53" s="21">
        <v>0</v>
      </c>
    </row>
    <row r="54" spans="1:11">
      <c r="A54" s="26"/>
      <c r="B54" s="26">
        <v>311</v>
      </c>
      <c r="C54" s="26" t="s">
        <v>59</v>
      </c>
      <c r="D54" s="19">
        <v>1000</v>
      </c>
      <c r="E54" s="19">
        <v>1200</v>
      </c>
      <c r="F54" s="20">
        <v>0</v>
      </c>
      <c r="G54" s="19">
        <v>1000</v>
      </c>
      <c r="H54" s="21">
        <v>0</v>
      </c>
      <c r="I54" s="21">
        <v>0</v>
      </c>
      <c r="J54" s="21">
        <v>0</v>
      </c>
    </row>
    <row r="55" spans="1:11">
      <c r="A55" s="26"/>
      <c r="B55" s="26">
        <v>322</v>
      </c>
      <c r="C55" s="26" t="s">
        <v>60</v>
      </c>
      <c r="D55" s="19">
        <v>0</v>
      </c>
      <c r="E55" s="19">
        <v>10000</v>
      </c>
      <c r="F55" s="20">
        <v>0</v>
      </c>
      <c r="G55" s="19">
        <v>0</v>
      </c>
      <c r="H55" s="31">
        <v>0</v>
      </c>
      <c r="I55" s="31">
        <v>0</v>
      </c>
      <c r="J55" s="31">
        <v>0</v>
      </c>
    </row>
    <row r="56" spans="1:11">
      <c r="A56" s="26"/>
      <c r="B56" s="26">
        <v>322</v>
      </c>
      <c r="C56" s="26" t="s">
        <v>61</v>
      </c>
      <c r="D56" s="19">
        <v>0</v>
      </c>
      <c r="E56" s="19">
        <v>15000</v>
      </c>
      <c r="F56" s="20">
        <v>0</v>
      </c>
      <c r="G56" s="19">
        <v>0</v>
      </c>
      <c r="H56" s="31">
        <v>0</v>
      </c>
      <c r="I56" s="31">
        <v>0</v>
      </c>
      <c r="J56" s="31">
        <v>0</v>
      </c>
    </row>
    <row r="57" spans="1:11">
      <c r="A57" s="26"/>
      <c r="B57" s="26">
        <v>322</v>
      </c>
      <c r="C57" s="26" t="s">
        <v>62</v>
      </c>
      <c r="D57" s="19">
        <v>0</v>
      </c>
      <c r="E57" s="19">
        <v>143450</v>
      </c>
      <c r="F57" s="20">
        <v>466402</v>
      </c>
      <c r="G57" s="19">
        <v>466402</v>
      </c>
      <c r="H57" s="31">
        <v>264770</v>
      </c>
      <c r="I57" s="31">
        <v>0</v>
      </c>
      <c r="J57" s="31">
        <v>0</v>
      </c>
    </row>
    <row r="58" spans="1:11">
      <c r="A58" s="26"/>
      <c r="B58" s="26">
        <v>322</v>
      </c>
      <c r="C58" s="26" t="s">
        <v>63</v>
      </c>
      <c r="D58" s="19">
        <v>0</v>
      </c>
      <c r="E58" s="19">
        <v>0</v>
      </c>
      <c r="F58" s="20">
        <v>150355</v>
      </c>
      <c r="G58" s="19">
        <v>150355</v>
      </c>
      <c r="H58" s="31">
        <v>150355</v>
      </c>
      <c r="I58" s="31">
        <v>0</v>
      </c>
      <c r="J58" s="31">
        <v>0</v>
      </c>
    </row>
    <row r="59" spans="1:11">
      <c r="A59" s="26"/>
      <c r="B59" s="26">
        <v>312</v>
      </c>
      <c r="C59" s="26" t="s">
        <v>64</v>
      </c>
      <c r="D59" s="19">
        <v>0</v>
      </c>
      <c r="E59" s="19">
        <v>0</v>
      </c>
      <c r="F59" s="20">
        <v>0</v>
      </c>
      <c r="G59" s="19">
        <v>141548.1</v>
      </c>
      <c r="H59" s="21">
        <v>0</v>
      </c>
      <c r="I59" s="21">
        <v>0</v>
      </c>
      <c r="J59" s="21">
        <v>0</v>
      </c>
    </row>
    <row r="60" spans="1:11">
      <c r="A60" s="26"/>
      <c r="B60" s="26">
        <v>312</v>
      </c>
      <c r="C60" s="26" t="s">
        <v>401</v>
      </c>
      <c r="D60" s="19">
        <v>0</v>
      </c>
      <c r="E60" s="19">
        <v>0</v>
      </c>
      <c r="F60" s="20">
        <v>0</v>
      </c>
      <c r="G60" s="19">
        <v>8494.9</v>
      </c>
      <c r="H60" s="21">
        <v>8495</v>
      </c>
      <c r="I60" s="21">
        <v>0</v>
      </c>
      <c r="J60" s="21">
        <v>0</v>
      </c>
    </row>
    <row r="61" spans="1:11">
      <c r="A61" s="26"/>
      <c r="B61" s="26">
        <v>322</v>
      </c>
      <c r="C61" s="26" t="s">
        <v>402</v>
      </c>
      <c r="D61" s="19">
        <v>0</v>
      </c>
      <c r="E61" s="19">
        <v>0</v>
      </c>
      <c r="F61" s="20">
        <v>0</v>
      </c>
      <c r="G61" s="19">
        <v>3000</v>
      </c>
      <c r="H61" s="21">
        <v>0</v>
      </c>
      <c r="I61" s="21">
        <v>0</v>
      </c>
      <c r="J61" s="21">
        <v>0</v>
      </c>
    </row>
    <row r="62" spans="1:11">
      <c r="A62" s="26"/>
      <c r="B62" s="26">
        <v>322</v>
      </c>
      <c r="C62" s="26" t="s">
        <v>65</v>
      </c>
      <c r="D62" s="19">
        <v>15447.6</v>
      </c>
      <c r="E62" s="19">
        <v>0</v>
      </c>
      <c r="F62" s="20">
        <v>0</v>
      </c>
      <c r="G62" s="19">
        <v>0</v>
      </c>
      <c r="H62" s="21">
        <v>0</v>
      </c>
      <c r="I62" s="21">
        <v>0</v>
      </c>
      <c r="J62" s="21">
        <v>0</v>
      </c>
    </row>
    <row r="63" spans="1:11">
      <c r="A63" s="18"/>
      <c r="B63" s="26">
        <v>312001</v>
      </c>
      <c r="C63" s="18" t="s">
        <v>66</v>
      </c>
      <c r="D63" s="19">
        <v>305.76</v>
      </c>
      <c r="E63" s="19">
        <v>0</v>
      </c>
      <c r="F63" s="20">
        <v>0</v>
      </c>
      <c r="G63" s="19">
        <v>0</v>
      </c>
      <c r="H63" s="21">
        <v>0</v>
      </c>
      <c r="I63" s="21">
        <v>0</v>
      </c>
      <c r="J63" s="21">
        <v>0</v>
      </c>
    </row>
    <row r="64" spans="1:11">
      <c r="A64" s="35"/>
      <c r="B64" s="35">
        <v>300</v>
      </c>
      <c r="C64" s="35" t="s">
        <v>67</v>
      </c>
      <c r="D64" s="24">
        <f t="shared" ref="D64:J64" si="1">SUM(D31:D63)</f>
        <v>1669337.3800000004</v>
      </c>
      <c r="E64" s="24">
        <f t="shared" si="1"/>
        <v>1936841.95</v>
      </c>
      <c r="F64" s="24">
        <f t="shared" si="1"/>
        <v>2244220</v>
      </c>
      <c r="G64" s="24">
        <f t="shared" si="1"/>
        <v>2805227.84</v>
      </c>
      <c r="H64" s="24">
        <f t="shared" si="1"/>
        <v>2250135</v>
      </c>
      <c r="I64" s="24">
        <f t="shared" si="1"/>
        <v>1826515</v>
      </c>
      <c r="J64" s="24">
        <f t="shared" si="1"/>
        <v>1826515</v>
      </c>
      <c r="K64" s="25"/>
    </row>
    <row r="65" spans="1:41">
      <c r="A65" s="37"/>
      <c r="B65" s="38"/>
      <c r="C65" s="38" t="s">
        <v>68</v>
      </c>
      <c r="D65" s="39">
        <v>46098.12</v>
      </c>
      <c r="E65" s="40">
        <v>40059.17</v>
      </c>
      <c r="F65" s="40">
        <v>30000</v>
      </c>
      <c r="G65" s="40">
        <v>52503</v>
      </c>
      <c r="H65" s="41">
        <v>50000</v>
      </c>
      <c r="I65" s="41">
        <v>50000</v>
      </c>
      <c r="J65" s="41">
        <v>50000</v>
      </c>
    </row>
    <row r="66" spans="1:41">
      <c r="A66" s="37"/>
      <c r="B66" s="38">
        <v>513001</v>
      </c>
      <c r="C66" s="38" t="s">
        <v>400</v>
      </c>
      <c r="D66" s="40">
        <v>0</v>
      </c>
      <c r="E66" s="40">
        <v>0</v>
      </c>
      <c r="F66" s="40">
        <v>0</v>
      </c>
      <c r="G66" s="40">
        <v>0</v>
      </c>
      <c r="H66" s="40">
        <v>0</v>
      </c>
      <c r="I66" s="40">
        <v>0</v>
      </c>
      <c r="J66" s="40">
        <v>0</v>
      </c>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row>
    <row r="67" spans="1:41" s="43" customFormat="1">
      <c r="A67" s="18"/>
      <c r="B67" s="18">
        <v>453</v>
      </c>
      <c r="C67" s="18" t="s">
        <v>69</v>
      </c>
      <c r="D67" s="19">
        <v>14606</v>
      </c>
      <c r="E67" s="19">
        <v>88130</v>
      </c>
      <c r="F67" s="20">
        <v>0</v>
      </c>
      <c r="G67" s="19">
        <v>34404.18</v>
      </c>
      <c r="H67" s="42">
        <v>0</v>
      </c>
      <c r="I67" s="42">
        <v>0</v>
      </c>
      <c r="J67" s="42">
        <v>0</v>
      </c>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row>
    <row r="68" spans="1:41">
      <c r="A68" s="18"/>
      <c r="B68" s="18">
        <v>453</v>
      </c>
      <c r="C68" s="18" t="s">
        <v>70</v>
      </c>
      <c r="D68" s="19">
        <v>1194</v>
      </c>
      <c r="E68" s="19">
        <v>0</v>
      </c>
      <c r="F68" s="20">
        <v>0</v>
      </c>
      <c r="G68" s="19">
        <v>0</v>
      </c>
      <c r="H68" s="42">
        <v>0</v>
      </c>
      <c r="I68" s="42">
        <v>0</v>
      </c>
      <c r="J68" s="42">
        <v>0</v>
      </c>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row>
    <row r="69" spans="1:41">
      <c r="A69" s="18"/>
      <c r="B69" s="18">
        <v>453</v>
      </c>
      <c r="C69" s="18" t="s">
        <v>71</v>
      </c>
      <c r="D69" s="19">
        <v>0</v>
      </c>
      <c r="E69" s="19">
        <v>153.13999999999999</v>
      </c>
      <c r="F69" s="20">
        <v>0</v>
      </c>
      <c r="G69" s="19">
        <v>0</v>
      </c>
      <c r="H69" s="42">
        <v>0</v>
      </c>
      <c r="I69" s="42">
        <v>0</v>
      </c>
      <c r="J69" s="42">
        <v>0</v>
      </c>
    </row>
    <row r="70" spans="1:41">
      <c r="A70" s="18"/>
      <c r="B70" s="18">
        <v>453</v>
      </c>
      <c r="C70" s="18" t="s">
        <v>72</v>
      </c>
      <c r="D70" s="19">
        <v>0</v>
      </c>
      <c r="E70" s="19">
        <v>616.57000000000005</v>
      </c>
      <c r="F70" s="20">
        <v>0</v>
      </c>
      <c r="G70" s="19">
        <v>0</v>
      </c>
      <c r="H70" s="42">
        <v>0</v>
      </c>
      <c r="I70" s="42">
        <v>0</v>
      </c>
      <c r="J70" s="42">
        <v>0</v>
      </c>
    </row>
    <row r="71" spans="1:41">
      <c r="A71" s="18"/>
      <c r="B71" s="18">
        <v>453</v>
      </c>
      <c r="C71" s="18" t="s">
        <v>61</v>
      </c>
      <c r="D71" s="19">
        <v>0</v>
      </c>
      <c r="E71" s="19">
        <v>0</v>
      </c>
      <c r="F71" s="20">
        <v>0</v>
      </c>
      <c r="G71" s="19">
        <v>15000</v>
      </c>
      <c r="H71" s="42">
        <v>0</v>
      </c>
      <c r="I71" s="42">
        <v>0</v>
      </c>
      <c r="J71" s="42">
        <v>0</v>
      </c>
    </row>
    <row r="72" spans="1:41">
      <c r="A72" s="37"/>
      <c r="B72" s="38"/>
      <c r="C72" s="38" t="s">
        <v>73</v>
      </c>
      <c r="D72" s="40">
        <f>SUM(D67:D68)</f>
        <v>15800</v>
      </c>
      <c r="E72" s="40">
        <f>SUM(E67:E71)</f>
        <v>88899.71</v>
      </c>
      <c r="F72" s="40">
        <v>0</v>
      </c>
      <c r="G72" s="40">
        <f>SUM(G67:G71)</f>
        <v>49404.18</v>
      </c>
      <c r="H72" s="40">
        <v>0</v>
      </c>
      <c r="I72" s="40">
        <v>0</v>
      </c>
      <c r="J72" s="40">
        <v>0</v>
      </c>
    </row>
    <row r="73" spans="1:41">
      <c r="A73" s="18"/>
      <c r="B73" s="18">
        <v>454001</v>
      </c>
      <c r="C73" s="18" t="s">
        <v>74</v>
      </c>
      <c r="D73" s="19">
        <v>348617</v>
      </c>
      <c r="E73" s="19">
        <v>212015.07</v>
      </c>
      <c r="F73" s="20">
        <v>445383</v>
      </c>
      <c r="G73" s="19">
        <v>523653.06</v>
      </c>
      <c r="H73" s="42">
        <v>0</v>
      </c>
      <c r="I73" s="42"/>
      <c r="J73" s="42"/>
    </row>
    <row r="74" spans="1:41">
      <c r="A74" s="18"/>
      <c r="B74" s="18"/>
      <c r="C74" s="18" t="s">
        <v>75</v>
      </c>
      <c r="D74" s="19">
        <v>3751</v>
      </c>
      <c r="E74" s="19">
        <v>4846.32</v>
      </c>
      <c r="F74" s="20">
        <v>4000</v>
      </c>
      <c r="G74" s="19">
        <v>4461.1899999999996</v>
      </c>
      <c r="H74" s="42">
        <v>4000</v>
      </c>
      <c r="I74" s="42">
        <v>0</v>
      </c>
      <c r="J74" s="42">
        <v>0</v>
      </c>
    </row>
    <row r="75" spans="1:41">
      <c r="A75" s="18"/>
      <c r="B75" s="18"/>
      <c r="C75" s="18" t="s">
        <v>76</v>
      </c>
      <c r="D75" s="20">
        <v>85083.9</v>
      </c>
      <c r="E75" s="20">
        <v>0</v>
      </c>
      <c r="F75" s="20">
        <v>0</v>
      </c>
      <c r="G75" s="20">
        <v>0</v>
      </c>
      <c r="H75" s="42">
        <v>0</v>
      </c>
      <c r="I75" s="42">
        <v>0</v>
      </c>
      <c r="J75" s="42">
        <v>0</v>
      </c>
    </row>
    <row r="76" spans="1:41">
      <c r="A76" s="44"/>
      <c r="B76" s="44">
        <v>456002</v>
      </c>
      <c r="C76" s="44" t="s">
        <v>77</v>
      </c>
      <c r="D76" s="45">
        <v>18000</v>
      </c>
      <c r="E76" s="45">
        <v>6000</v>
      </c>
      <c r="F76" s="46">
        <v>0</v>
      </c>
      <c r="G76" s="45">
        <v>10000</v>
      </c>
      <c r="H76" s="47">
        <v>0</v>
      </c>
      <c r="I76" s="47">
        <v>0</v>
      </c>
      <c r="J76" s="47">
        <v>0</v>
      </c>
    </row>
    <row r="77" spans="1:41" ht="16.5" thickBot="1">
      <c r="A77" s="48"/>
      <c r="B77" s="49"/>
      <c r="C77" s="50" t="s">
        <v>78</v>
      </c>
      <c r="D77" s="51">
        <f>SUM(D73:D76)</f>
        <v>455451.9</v>
      </c>
      <c r="E77" s="51">
        <f>SUM(E73:E76)</f>
        <v>222861.39</v>
      </c>
      <c r="F77" s="51">
        <f>SUM(F73:F76)</f>
        <v>449383</v>
      </c>
      <c r="G77" s="51">
        <f>SUM(G73:G76)</f>
        <v>538114.25</v>
      </c>
      <c r="H77" s="51">
        <f>SUM(H73:H76)</f>
        <v>4000</v>
      </c>
      <c r="I77" s="51">
        <v>0</v>
      </c>
      <c r="J77" s="51">
        <v>0</v>
      </c>
      <c r="K77" s="25"/>
    </row>
    <row r="78" spans="1:41" ht="16.5" thickBot="1">
      <c r="A78" s="207" t="s">
        <v>79</v>
      </c>
      <c r="B78" s="208"/>
      <c r="C78" s="208"/>
      <c r="D78" s="52">
        <f>SUM(D15+D30+D64+D65+D66+D72+D77)</f>
        <v>4682235.3600000003</v>
      </c>
      <c r="E78" s="52">
        <f>SUM(E15+E30+E64+E65+E66+E72+E77)</f>
        <v>5031422.2999999989</v>
      </c>
      <c r="F78" s="52">
        <f>F15+F30+F64+F65+F66+F72+F77</f>
        <v>5399942</v>
      </c>
      <c r="G78" s="52">
        <f>G15+G30+G64+G65+G66+G72+G77</f>
        <v>6416523.7400000002</v>
      </c>
      <c r="H78" s="52">
        <f>SUM(H15+H30+H64+H65+H66+H72+H77)</f>
        <v>5298843</v>
      </c>
      <c r="I78" s="53">
        <f>SUM(I15+I30+I64+I65+I66+I72+I77)</f>
        <v>4942158</v>
      </c>
      <c r="J78" s="53">
        <f>SUM(J15+J30+J64+J65+J66+J72+J77)</f>
        <v>4942158</v>
      </c>
      <c r="K78" s="25"/>
    </row>
    <row r="79" spans="1:41">
      <c r="A79" s="54"/>
      <c r="B79" s="54"/>
      <c r="C79" s="54"/>
      <c r="D79" s="55"/>
      <c r="E79" s="55"/>
      <c r="F79" s="55"/>
      <c r="G79" s="55"/>
      <c r="H79" s="56"/>
      <c r="I79" s="54"/>
      <c r="J79" s="54"/>
    </row>
    <row r="80" spans="1:41">
      <c r="A80" s="54"/>
      <c r="B80" s="54"/>
      <c r="C80" s="54"/>
      <c r="D80" s="55"/>
      <c r="E80" s="55"/>
      <c r="F80" s="55"/>
      <c r="G80" s="55"/>
      <c r="H80" s="56"/>
      <c r="I80" s="54"/>
      <c r="J80" s="54"/>
    </row>
    <row r="81" spans="1:11">
      <c r="A81" s="54"/>
      <c r="B81" s="54"/>
      <c r="C81" s="54"/>
      <c r="D81" s="55"/>
      <c r="E81" s="55"/>
      <c r="F81" s="55"/>
      <c r="G81" s="55"/>
      <c r="H81" s="56"/>
      <c r="I81" s="54"/>
      <c r="J81" s="54"/>
    </row>
    <row r="82" spans="1:11">
      <c r="A82" s="54"/>
      <c r="B82" s="54"/>
      <c r="C82" s="54"/>
      <c r="D82" s="55"/>
      <c r="E82" s="55"/>
      <c r="F82" s="55"/>
      <c r="G82" s="55"/>
      <c r="H82" s="56"/>
      <c r="I82" s="54"/>
      <c r="J82" s="54"/>
    </row>
    <row r="83" spans="1:11">
      <c r="A83" s="54"/>
      <c r="B83" s="54"/>
      <c r="C83" s="54"/>
      <c r="D83" s="55"/>
      <c r="E83" s="55"/>
      <c r="F83" s="55"/>
      <c r="G83" s="55"/>
      <c r="H83" s="56"/>
      <c r="I83" s="54"/>
      <c r="J83" s="54"/>
    </row>
    <row r="84" spans="1:11">
      <c r="A84" s="54"/>
      <c r="B84" s="54"/>
      <c r="C84" s="54"/>
      <c r="D84" s="55"/>
      <c r="E84" s="55"/>
      <c r="F84" s="55"/>
      <c r="G84" s="55"/>
      <c r="H84" s="56"/>
      <c r="I84" s="54"/>
      <c r="J84" s="54"/>
    </row>
    <row r="85" spans="1:11" ht="15.75" thickBot="1">
      <c r="A85" s="5" t="s">
        <v>80</v>
      </c>
      <c r="B85" s="1"/>
      <c r="C85" s="2"/>
      <c r="D85" s="1"/>
      <c r="E85" s="6"/>
      <c r="F85" s="6"/>
      <c r="G85" s="6"/>
      <c r="H85" s="206" t="s">
        <v>3</v>
      </c>
      <c r="I85" s="206"/>
      <c r="J85" s="206"/>
    </row>
    <row r="86" spans="1:11" ht="37.5" thickBot="1">
      <c r="A86" s="7" t="s">
        <v>81</v>
      </c>
      <c r="B86" s="8" t="s">
        <v>82</v>
      </c>
      <c r="C86" s="8" t="s">
        <v>5</v>
      </c>
      <c r="D86" s="57" t="s">
        <v>6</v>
      </c>
      <c r="E86" s="58" t="s">
        <v>7</v>
      </c>
      <c r="F86" s="59" t="s">
        <v>8</v>
      </c>
      <c r="G86" s="59" t="s">
        <v>9</v>
      </c>
      <c r="H86" s="58">
        <v>2020</v>
      </c>
      <c r="I86" s="58">
        <v>2021</v>
      </c>
      <c r="J86" s="60">
        <v>2022</v>
      </c>
    </row>
    <row r="87" spans="1:11">
      <c r="A87" s="61" t="s">
        <v>83</v>
      </c>
      <c r="B87" s="62">
        <v>640</v>
      </c>
      <c r="C87" s="62" t="s">
        <v>84</v>
      </c>
      <c r="D87" s="63">
        <v>790.55</v>
      </c>
      <c r="E87" s="64">
        <v>1583.3</v>
      </c>
      <c r="F87" s="20">
        <v>1850</v>
      </c>
      <c r="G87" s="64">
        <v>2056.85</v>
      </c>
      <c r="H87" s="65">
        <v>2057</v>
      </c>
      <c r="I87" s="65">
        <v>2057</v>
      </c>
      <c r="J87" s="65">
        <v>2057</v>
      </c>
    </row>
    <row r="88" spans="1:11">
      <c r="A88" s="66" t="s">
        <v>85</v>
      </c>
      <c r="B88" s="18">
        <v>630</v>
      </c>
      <c r="C88" s="18" t="s">
        <v>86</v>
      </c>
      <c r="D88" s="67">
        <v>3060</v>
      </c>
      <c r="E88" s="19">
        <v>3060</v>
      </c>
      <c r="F88" s="20">
        <v>3060</v>
      </c>
      <c r="G88" s="19">
        <v>3260</v>
      </c>
      <c r="H88" s="21">
        <v>3260</v>
      </c>
      <c r="I88" s="21">
        <v>3260</v>
      </c>
      <c r="J88" s="21">
        <v>3260</v>
      </c>
    </row>
    <row r="89" spans="1:11">
      <c r="A89" s="209" t="s">
        <v>87</v>
      </c>
      <c r="B89" s="210"/>
      <c r="C89" s="38" t="s">
        <v>88</v>
      </c>
      <c r="D89" s="68">
        <f t="shared" ref="D89:J89" si="2">SUM(D87:D88)</f>
        <v>3850.55</v>
      </c>
      <c r="E89" s="40">
        <f t="shared" si="2"/>
        <v>4643.3</v>
      </c>
      <c r="F89" s="40">
        <f t="shared" si="2"/>
        <v>4910</v>
      </c>
      <c r="G89" s="40">
        <f t="shared" si="2"/>
        <v>5316.85</v>
      </c>
      <c r="H89" s="40">
        <f>SUM(H87:H88)</f>
        <v>5317</v>
      </c>
      <c r="I89" s="40">
        <f t="shared" si="2"/>
        <v>5317</v>
      </c>
      <c r="J89" s="40">
        <f t="shared" si="2"/>
        <v>5317</v>
      </c>
      <c r="K89" s="69"/>
    </row>
    <row r="90" spans="1:11">
      <c r="A90" s="66" t="s">
        <v>89</v>
      </c>
      <c r="B90" s="18" t="s">
        <v>90</v>
      </c>
      <c r="C90" s="18" t="s">
        <v>91</v>
      </c>
      <c r="D90" s="67">
        <v>3255.49</v>
      </c>
      <c r="E90" s="19">
        <v>3092.78</v>
      </c>
      <c r="F90" s="20">
        <v>5100</v>
      </c>
      <c r="G90" s="19">
        <v>5100</v>
      </c>
      <c r="H90" s="21">
        <v>3000</v>
      </c>
      <c r="I90" s="21">
        <v>5100</v>
      </c>
      <c r="J90" s="21">
        <v>5100</v>
      </c>
    </row>
    <row r="91" spans="1:11">
      <c r="A91" s="66" t="s">
        <v>89</v>
      </c>
      <c r="B91" s="18">
        <v>610</v>
      </c>
      <c r="C91" s="18" t="s">
        <v>92</v>
      </c>
      <c r="D91" s="67">
        <v>1841.73</v>
      </c>
      <c r="E91" s="19">
        <v>546.61</v>
      </c>
      <c r="F91" s="20">
        <v>0</v>
      </c>
      <c r="G91" s="19">
        <v>0</v>
      </c>
      <c r="H91" s="21">
        <v>0</v>
      </c>
      <c r="I91" s="21">
        <v>0</v>
      </c>
      <c r="J91" s="21">
        <v>0</v>
      </c>
    </row>
    <row r="92" spans="1:11">
      <c r="A92" s="66" t="s">
        <v>89</v>
      </c>
      <c r="B92" s="18">
        <v>620</v>
      </c>
      <c r="C92" s="18" t="s">
        <v>93</v>
      </c>
      <c r="D92" s="67">
        <v>649.57000000000005</v>
      </c>
      <c r="E92" s="19">
        <v>190.87</v>
      </c>
      <c r="F92" s="20">
        <v>0</v>
      </c>
      <c r="G92" s="19">
        <v>0</v>
      </c>
      <c r="H92" s="21">
        <v>0</v>
      </c>
      <c r="I92" s="21">
        <v>0</v>
      </c>
      <c r="J92" s="21">
        <v>0</v>
      </c>
    </row>
    <row r="93" spans="1:11">
      <c r="A93" s="66" t="s">
        <v>89</v>
      </c>
      <c r="B93" s="18">
        <v>630</v>
      </c>
      <c r="C93" s="18" t="s">
        <v>94</v>
      </c>
      <c r="D93" s="67">
        <v>93.48</v>
      </c>
      <c r="E93" s="19">
        <v>2108.48</v>
      </c>
      <c r="F93" s="20">
        <v>2800</v>
      </c>
      <c r="G93" s="19">
        <v>4800</v>
      </c>
      <c r="H93" s="21">
        <v>4800</v>
      </c>
      <c r="I93" s="21">
        <v>4800</v>
      </c>
      <c r="J93" s="21">
        <v>4800</v>
      </c>
    </row>
    <row r="94" spans="1:11">
      <c r="A94" s="66" t="s">
        <v>89</v>
      </c>
      <c r="B94" s="18">
        <v>630</v>
      </c>
      <c r="C94" s="18" t="s">
        <v>95</v>
      </c>
      <c r="D94" s="67">
        <v>600</v>
      </c>
      <c r="E94" s="19">
        <v>1978</v>
      </c>
      <c r="F94" s="20">
        <v>500</v>
      </c>
      <c r="G94" s="19">
        <v>1740</v>
      </c>
      <c r="H94" s="21">
        <v>0</v>
      </c>
      <c r="I94" s="21">
        <v>0</v>
      </c>
      <c r="J94" s="21">
        <v>0</v>
      </c>
    </row>
    <row r="95" spans="1:11">
      <c r="A95" s="211" t="s">
        <v>96</v>
      </c>
      <c r="B95" s="212"/>
      <c r="C95" s="70" t="s">
        <v>97</v>
      </c>
      <c r="D95" s="71">
        <f t="shared" ref="D95:J95" si="3">SUM(D90:D94)</f>
        <v>6440.2699999999986</v>
      </c>
      <c r="E95" s="72">
        <f t="shared" si="3"/>
        <v>7916.74</v>
      </c>
      <c r="F95" s="72">
        <f t="shared" si="3"/>
        <v>8400</v>
      </c>
      <c r="G95" s="72">
        <f t="shared" si="3"/>
        <v>11640</v>
      </c>
      <c r="H95" s="72">
        <f>SUM(H90:H94)</f>
        <v>7800</v>
      </c>
      <c r="I95" s="72">
        <f t="shared" si="3"/>
        <v>9900</v>
      </c>
      <c r="J95" s="72">
        <f t="shared" si="3"/>
        <v>9900</v>
      </c>
      <c r="K95" s="25"/>
    </row>
    <row r="96" spans="1:11" s="73" customFormat="1">
      <c r="A96" s="66" t="s">
        <v>98</v>
      </c>
      <c r="B96" s="18">
        <v>620</v>
      </c>
      <c r="C96" s="18" t="s">
        <v>99</v>
      </c>
      <c r="D96" s="67">
        <v>300.77999999999997</v>
      </c>
      <c r="E96" s="19">
        <v>81.37</v>
      </c>
      <c r="F96" s="20">
        <v>205</v>
      </c>
      <c r="G96" s="19">
        <v>205</v>
      </c>
      <c r="H96" s="21">
        <v>205</v>
      </c>
      <c r="I96" s="21">
        <v>205</v>
      </c>
      <c r="J96" s="21">
        <v>205</v>
      </c>
    </row>
    <row r="97" spans="1:57">
      <c r="A97" s="66" t="s">
        <v>98</v>
      </c>
      <c r="B97" s="18">
        <v>633006</v>
      </c>
      <c r="C97" s="18" t="s">
        <v>100</v>
      </c>
      <c r="D97" s="67">
        <v>91.67</v>
      </c>
      <c r="E97" s="19">
        <v>0</v>
      </c>
      <c r="F97" s="20">
        <v>30</v>
      </c>
      <c r="G97" s="19">
        <v>30</v>
      </c>
      <c r="H97" s="21">
        <v>30</v>
      </c>
      <c r="I97" s="21">
        <v>30</v>
      </c>
      <c r="J97" s="21">
        <v>30</v>
      </c>
    </row>
    <row r="98" spans="1:57">
      <c r="A98" s="66" t="s">
        <v>98</v>
      </c>
      <c r="B98" s="18">
        <v>637027</v>
      </c>
      <c r="C98" s="18" t="s">
        <v>101</v>
      </c>
      <c r="D98" s="67">
        <v>925</v>
      </c>
      <c r="E98" s="19">
        <v>250</v>
      </c>
      <c r="F98" s="20">
        <v>625</v>
      </c>
      <c r="G98" s="19">
        <v>625</v>
      </c>
      <c r="H98" s="21">
        <v>625</v>
      </c>
      <c r="I98" s="21">
        <v>625</v>
      </c>
      <c r="J98" s="21">
        <v>625</v>
      </c>
    </row>
    <row r="99" spans="1:57">
      <c r="A99" s="201" t="s">
        <v>102</v>
      </c>
      <c r="B99" s="202"/>
      <c r="C99" s="70" t="s">
        <v>103</v>
      </c>
      <c r="D99" s="71">
        <f t="shared" ref="D99:J99" si="4">SUM(D96:D98)</f>
        <v>1317.45</v>
      </c>
      <c r="E99" s="72">
        <f t="shared" si="4"/>
        <v>331.37</v>
      </c>
      <c r="F99" s="72">
        <f t="shared" si="4"/>
        <v>860</v>
      </c>
      <c r="G99" s="72">
        <f t="shared" si="4"/>
        <v>860</v>
      </c>
      <c r="H99" s="72">
        <f>SUM(H96:H98)</f>
        <v>860</v>
      </c>
      <c r="I99" s="72">
        <f t="shared" si="4"/>
        <v>860</v>
      </c>
      <c r="J99" s="72">
        <f t="shared" si="4"/>
        <v>860</v>
      </c>
      <c r="K99" s="25"/>
    </row>
    <row r="100" spans="1:57" s="43" customFormat="1">
      <c r="A100" s="74" t="s">
        <v>98</v>
      </c>
      <c r="B100" s="18">
        <v>633009</v>
      </c>
      <c r="C100" s="18" t="s">
        <v>104</v>
      </c>
      <c r="D100" s="67">
        <v>404.71</v>
      </c>
      <c r="E100" s="19">
        <v>658.74</v>
      </c>
      <c r="F100" s="20">
        <v>1000</v>
      </c>
      <c r="G100" s="19">
        <v>1000</v>
      </c>
      <c r="H100" s="21">
        <v>1000</v>
      </c>
      <c r="I100" s="21">
        <v>1000</v>
      </c>
      <c r="J100" s="21">
        <v>1000</v>
      </c>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row>
    <row r="101" spans="1:57" s="43" customFormat="1">
      <c r="A101" s="74" t="s">
        <v>98</v>
      </c>
      <c r="B101" s="18">
        <v>633009</v>
      </c>
      <c r="C101" s="18" t="s">
        <v>105</v>
      </c>
      <c r="D101" s="67">
        <v>846.86</v>
      </c>
      <c r="E101" s="19">
        <v>1353.14</v>
      </c>
      <c r="F101" s="20">
        <v>0</v>
      </c>
      <c r="G101" s="19">
        <v>1000</v>
      </c>
      <c r="H101" s="21">
        <v>0</v>
      </c>
      <c r="I101" s="21">
        <v>0</v>
      </c>
      <c r="J101" s="21">
        <v>0</v>
      </c>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row>
    <row r="102" spans="1:57" s="43" customFormat="1">
      <c r="A102" s="74" t="s">
        <v>98</v>
      </c>
      <c r="B102" s="18">
        <v>633016</v>
      </c>
      <c r="C102" s="18" t="s">
        <v>106</v>
      </c>
      <c r="D102" s="67">
        <v>0</v>
      </c>
      <c r="E102" s="19">
        <v>145.68</v>
      </c>
      <c r="F102" s="20">
        <v>150</v>
      </c>
      <c r="G102" s="19">
        <v>169.6</v>
      </c>
      <c r="H102" s="21">
        <v>200</v>
      </c>
      <c r="I102" s="21">
        <v>250</v>
      </c>
      <c r="J102" s="21">
        <v>250</v>
      </c>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row>
    <row r="103" spans="1:57" s="43" customFormat="1">
      <c r="A103" s="74" t="s">
        <v>98</v>
      </c>
      <c r="B103" s="18">
        <v>633</v>
      </c>
      <c r="C103" s="18" t="s">
        <v>107</v>
      </c>
      <c r="D103" s="67">
        <v>0</v>
      </c>
      <c r="E103" s="19">
        <v>1497.6</v>
      </c>
      <c r="F103" s="20">
        <v>0</v>
      </c>
      <c r="G103" s="19">
        <v>0</v>
      </c>
      <c r="H103" s="21">
        <v>0</v>
      </c>
      <c r="I103" s="21">
        <v>0</v>
      </c>
      <c r="J103" s="21">
        <v>0</v>
      </c>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row>
    <row r="104" spans="1:57" s="32" customFormat="1" ht="12.75">
      <c r="A104" s="66" t="s">
        <v>98</v>
      </c>
      <c r="B104" s="33">
        <v>635</v>
      </c>
      <c r="C104" s="33" t="s">
        <v>108</v>
      </c>
      <c r="D104" s="19">
        <v>0</v>
      </c>
      <c r="E104" s="19">
        <v>0</v>
      </c>
      <c r="F104" s="20">
        <v>0</v>
      </c>
      <c r="G104" s="19">
        <v>0</v>
      </c>
      <c r="H104" s="21">
        <v>600</v>
      </c>
      <c r="I104" s="75">
        <v>600</v>
      </c>
      <c r="J104" s="75">
        <v>600</v>
      </c>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row>
    <row r="105" spans="1:57">
      <c r="A105" s="201" t="s">
        <v>109</v>
      </c>
      <c r="B105" s="202"/>
      <c r="C105" s="70" t="s">
        <v>110</v>
      </c>
      <c r="D105" s="71">
        <f>SUM(D100:D104)</f>
        <v>1251.57</v>
      </c>
      <c r="E105" s="72">
        <f t="shared" ref="E105:J105" si="5">SUM(E100:E104)</f>
        <v>3655.16</v>
      </c>
      <c r="F105" s="72">
        <f t="shared" si="5"/>
        <v>1150</v>
      </c>
      <c r="G105" s="72">
        <f t="shared" si="5"/>
        <v>2169.6</v>
      </c>
      <c r="H105" s="72">
        <f>SUM(H100:H104)</f>
        <v>1800</v>
      </c>
      <c r="I105" s="72">
        <f t="shared" si="5"/>
        <v>1850</v>
      </c>
      <c r="J105" s="72">
        <f t="shared" si="5"/>
        <v>1850</v>
      </c>
      <c r="K105" s="25"/>
    </row>
    <row r="106" spans="1:57">
      <c r="A106" s="213" t="s">
        <v>111</v>
      </c>
      <c r="B106" s="214"/>
      <c r="C106" s="38" t="s">
        <v>112</v>
      </c>
      <c r="D106" s="68">
        <f>SUM(D95+D99+D105)</f>
        <v>9009.2899999999991</v>
      </c>
      <c r="E106" s="40">
        <f>SUM(E95+E99+E105)</f>
        <v>11903.27</v>
      </c>
      <c r="F106" s="40">
        <f>F95+F99+F105</f>
        <v>10410</v>
      </c>
      <c r="G106" s="40">
        <f>SUM(G95+G99+G105)</f>
        <v>14669.6</v>
      </c>
      <c r="H106" s="40">
        <f>SUM(H95+H99+H105)</f>
        <v>10460</v>
      </c>
      <c r="I106" s="40">
        <f>SUM(I95+I99+I105)</f>
        <v>12610</v>
      </c>
      <c r="J106" s="40">
        <f>SUM(J95+J99+J105)</f>
        <v>12610</v>
      </c>
      <c r="K106" s="69"/>
    </row>
    <row r="107" spans="1:57">
      <c r="A107" s="66" t="s">
        <v>89</v>
      </c>
      <c r="B107" s="18">
        <v>630</v>
      </c>
      <c r="C107" s="18" t="s">
        <v>113</v>
      </c>
      <c r="D107" s="30">
        <v>14911.2</v>
      </c>
      <c r="E107" s="19">
        <v>16553.689999999999</v>
      </c>
      <c r="F107" s="20">
        <v>20000</v>
      </c>
      <c r="G107" s="19">
        <v>20000</v>
      </c>
      <c r="H107" s="21">
        <v>24000</v>
      </c>
      <c r="I107" s="21">
        <v>24000</v>
      </c>
      <c r="J107" s="21">
        <v>24000</v>
      </c>
    </row>
    <row r="108" spans="1:57">
      <c r="A108" s="66" t="s">
        <v>89</v>
      </c>
      <c r="B108" s="18">
        <v>620</v>
      </c>
      <c r="C108" s="18" t="s">
        <v>114</v>
      </c>
      <c r="D108" s="30">
        <v>4852</v>
      </c>
      <c r="E108" s="19">
        <v>5766.81</v>
      </c>
      <c r="F108" s="20">
        <v>6500</v>
      </c>
      <c r="G108" s="19">
        <v>6500</v>
      </c>
      <c r="H108" s="21">
        <v>7800</v>
      </c>
      <c r="I108" s="21">
        <v>7800</v>
      </c>
      <c r="J108" s="21">
        <v>7800</v>
      </c>
    </row>
    <row r="109" spans="1:57">
      <c r="A109" s="66" t="s">
        <v>89</v>
      </c>
      <c r="B109" s="18" t="s">
        <v>115</v>
      </c>
      <c r="C109" s="18" t="s">
        <v>116</v>
      </c>
      <c r="D109" s="30">
        <v>0</v>
      </c>
      <c r="E109" s="19">
        <v>0</v>
      </c>
      <c r="F109" s="20">
        <v>0</v>
      </c>
      <c r="G109" s="19">
        <v>0</v>
      </c>
      <c r="H109" s="21">
        <v>0</v>
      </c>
      <c r="I109" s="21">
        <v>0</v>
      </c>
      <c r="J109" s="21">
        <v>0</v>
      </c>
    </row>
    <row r="110" spans="1:57">
      <c r="A110" s="201" t="s">
        <v>117</v>
      </c>
      <c r="B110" s="202"/>
      <c r="C110" s="70" t="s">
        <v>118</v>
      </c>
      <c r="D110" s="70">
        <f t="shared" ref="D110:J110" si="6">SUM(D107:D109)</f>
        <v>19763.2</v>
      </c>
      <c r="E110" s="72">
        <f t="shared" si="6"/>
        <v>22320.5</v>
      </c>
      <c r="F110" s="72">
        <f t="shared" si="6"/>
        <v>26500</v>
      </c>
      <c r="G110" s="72">
        <f t="shared" si="6"/>
        <v>26500</v>
      </c>
      <c r="H110" s="72">
        <f>SUM(H107:H109)</f>
        <v>31800</v>
      </c>
      <c r="I110" s="72">
        <f t="shared" si="6"/>
        <v>31800</v>
      </c>
      <c r="J110" s="72">
        <f t="shared" si="6"/>
        <v>31800</v>
      </c>
      <c r="K110" s="25"/>
    </row>
    <row r="111" spans="1:57">
      <c r="A111" s="66" t="s">
        <v>119</v>
      </c>
      <c r="B111" s="18">
        <v>637001</v>
      </c>
      <c r="C111" s="18" t="s">
        <v>120</v>
      </c>
      <c r="D111" s="67">
        <v>493</v>
      </c>
      <c r="E111" s="19">
        <v>675</v>
      </c>
      <c r="F111" s="20">
        <v>650</v>
      </c>
      <c r="G111" s="19">
        <v>850</v>
      </c>
      <c r="H111" s="21">
        <v>650</v>
      </c>
      <c r="I111" s="21">
        <v>850</v>
      </c>
      <c r="J111" s="21">
        <v>850</v>
      </c>
    </row>
    <row r="112" spans="1:57">
      <c r="A112" s="66" t="s">
        <v>89</v>
      </c>
      <c r="B112" s="18">
        <v>631001</v>
      </c>
      <c r="C112" s="18" t="s">
        <v>121</v>
      </c>
      <c r="D112" s="30">
        <v>148.81</v>
      </c>
      <c r="E112" s="19">
        <v>149.75</v>
      </c>
      <c r="F112" s="20">
        <v>550</v>
      </c>
      <c r="G112" s="19">
        <v>550</v>
      </c>
      <c r="H112" s="21">
        <v>550</v>
      </c>
      <c r="I112" s="21">
        <v>550</v>
      </c>
      <c r="J112" s="21">
        <v>550</v>
      </c>
    </row>
    <row r="113" spans="1:43">
      <c r="A113" s="201" t="s">
        <v>122</v>
      </c>
      <c r="B113" s="202"/>
      <c r="C113" s="70" t="s">
        <v>123</v>
      </c>
      <c r="D113" s="71">
        <f t="shared" ref="D113:J113" si="7">SUM(D111:D112)</f>
        <v>641.80999999999995</v>
      </c>
      <c r="E113" s="72">
        <f t="shared" si="7"/>
        <v>824.75</v>
      </c>
      <c r="F113" s="72">
        <f t="shared" si="7"/>
        <v>1200</v>
      </c>
      <c r="G113" s="72">
        <f t="shared" si="7"/>
        <v>1400</v>
      </c>
      <c r="H113" s="72">
        <f>SUM(H111:H112)</f>
        <v>1200</v>
      </c>
      <c r="I113" s="72">
        <f t="shared" si="7"/>
        <v>1400</v>
      </c>
      <c r="J113" s="72">
        <f t="shared" si="7"/>
        <v>1400</v>
      </c>
      <c r="K113" s="25"/>
    </row>
    <row r="114" spans="1:43">
      <c r="A114" s="213" t="s">
        <v>124</v>
      </c>
      <c r="B114" s="214"/>
      <c r="C114" s="38" t="s">
        <v>125</v>
      </c>
      <c r="D114" s="68">
        <f>SUM(D110+D113)</f>
        <v>20405.010000000002</v>
      </c>
      <c r="E114" s="40">
        <f>SUM(E110+E113)</f>
        <v>23145.25</v>
      </c>
      <c r="F114" s="40">
        <f>F110+F113</f>
        <v>27700</v>
      </c>
      <c r="G114" s="40">
        <f>SUM(G110+G113)</f>
        <v>27900</v>
      </c>
      <c r="H114" s="40">
        <f>SUM(H110+H113)</f>
        <v>33000</v>
      </c>
      <c r="I114" s="40">
        <f>SUM(I110+I113)</f>
        <v>33200</v>
      </c>
      <c r="J114" s="40">
        <f>SUM(J110+J113)</f>
        <v>33200</v>
      </c>
      <c r="K114" s="69"/>
    </row>
    <row r="115" spans="1:43" s="73" customFormat="1">
      <c r="A115" s="76" t="s">
        <v>126</v>
      </c>
      <c r="B115" s="76" t="s">
        <v>127</v>
      </c>
      <c r="C115" s="27" t="s">
        <v>128</v>
      </c>
      <c r="D115" s="77">
        <v>4169.79</v>
      </c>
      <c r="E115" s="20">
        <v>1646.01</v>
      </c>
      <c r="F115" s="20">
        <v>4789</v>
      </c>
      <c r="G115" s="20">
        <v>6049.42</v>
      </c>
      <c r="H115" s="21">
        <v>5000</v>
      </c>
      <c r="I115" s="21">
        <v>5000</v>
      </c>
      <c r="J115" s="21">
        <v>5000</v>
      </c>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row>
    <row r="116" spans="1:43" s="73" customFormat="1">
      <c r="A116" s="76" t="s">
        <v>126</v>
      </c>
      <c r="B116" s="76" t="s">
        <v>129</v>
      </c>
      <c r="C116" s="27" t="s">
        <v>130</v>
      </c>
      <c r="D116" s="77">
        <v>1259.6500000000001</v>
      </c>
      <c r="E116" s="20">
        <v>221.34</v>
      </c>
      <c r="F116" s="20">
        <v>1550</v>
      </c>
      <c r="G116" s="20">
        <v>2054.21</v>
      </c>
      <c r="H116" s="21">
        <v>1750</v>
      </c>
      <c r="I116" s="21">
        <v>1750</v>
      </c>
      <c r="J116" s="21">
        <v>1750</v>
      </c>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row>
    <row r="117" spans="1:43" s="73" customFormat="1">
      <c r="A117" s="76" t="s">
        <v>126</v>
      </c>
      <c r="B117" s="76" t="s">
        <v>131</v>
      </c>
      <c r="C117" s="27" t="s">
        <v>132</v>
      </c>
      <c r="D117" s="77">
        <v>139.33000000000001</v>
      </c>
      <c r="E117" s="20">
        <v>45.92</v>
      </c>
      <c r="F117" s="20">
        <v>100</v>
      </c>
      <c r="G117" s="20">
        <v>100</v>
      </c>
      <c r="H117" s="21">
        <v>100</v>
      </c>
      <c r="I117" s="21">
        <v>100</v>
      </c>
      <c r="J117" s="21">
        <v>100</v>
      </c>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row>
    <row r="118" spans="1:43" s="73" customFormat="1">
      <c r="A118" s="76" t="s">
        <v>126</v>
      </c>
      <c r="B118" s="76" t="s">
        <v>133</v>
      </c>
      <c r="C118" s="27" t="s">
        <v>134</v>
      </c>
      <c r="D118" s="77">
        <v>0</v>
      </c>
      <c r="E118" s="20">
        <v>20.37</v>
      </c>
      <c r="F118" s="20">
        <v>0</v>
      </c>
      <c r="G118" s="20">
        <v>0</v>
      </c>
      <c r="H118" s="21">
        <v>50</v>
      </c>
      <c r="I118" s="21">
        <v>50</v>
      </c>
      <c r="J118" s="21">
        <v>50</v>
      </c>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row>
    <row r="119" spans="1:43" s="73" customFormat="1">
      <c r="A119" s="76" t="s">
        <v>126</v>
      </c>
      <c r="B119" s="76" t="s">
        <v>135</v>
      </c>
      <c r="C119" s="27" t="s">
        <v>136</v>
      </c>
      <c r="D119" s="77">
        <v>54.22</v>
      </c>
      <c r="E119" s="20">
        <v>95.95</v>
      </c>
      <c r="F119" s="20">
        <v>100</v>
      </c>
      <c r="G119" s="20">
        <v>100</v>
      </c>
      <c r="H119" s="21">
        <v>100</v>
      </c>
      <c r="I119" s="21">
        <v>100</v>
      </c>
      <c r="J119" s="21">
        <v>100</v>
      </c>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row>
    <row r="120" spans="1:43" s="73" customFormat="1">
      <c r="A120" s="76" t="s">
        <v>126</v>
      </c>
      <c r="B120" s="76" t="s">
        <v>137</v>
      </c>
      <c r="C120" s="27" t="s">
        <v>138</v>
      </c>
      <c r="D120" s="77">
        <v>505.61</v>
      </c>
      <c r="E120" s="20">
        <v>375.21</v>
      </c>
      <c r="F120" s="20">
        <v>411</v>
      </c>
      <c r="G120" s="20">
        <v>500</v>
      </c>
      <c r="H120" s="21">
        <v>733</v>
      </c>
      <c r="I120" s="21">
        <v>733</v>
      </c>
      <c r="J120" s="21">
        <v>733</v>
      </c>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row>
    <row r="121" spans="1:43" s="73" customFormat="1">
      <c r="A121" s="76" t="s">
        <v>126</v>
      </c>
      <c r="B121" s="78" t="s">
        <v>139</v>
      </c>
      <c r="C121" s="27" t="s">
        <v>140</v>
      </c>
      <c r="D121" s="77">
        <v>0</v>
      </c>
      <c r="E121" s="20">
        <v>3918.96</v>
      </c>
      <c r="F121" s="20">
        <v>0</v>
      </c>
      <c r="G121" s="20">
        <v>0</v>
      </c>
      <c r="H121" s="21">
        <v>0</v>
      </c>
      <c r="I121" s="21">
        <v>0</v>
      </c>
      <c r="J121" s="21">
        <v>0</v>
      </c>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row>
    <row r="122" spans="1:43" s="73" customFormat="1">
      <c r="A122" s="76" t="s">
        <v>126</v>
      </c>
      <c r="B122" s="78" t="s">
        <v>141</v>
      </c>
      <c r="C122" s="27" t="s">
        <v>142</v>
      </c>
      <c r="D122" s="77">
        <v>0</v>
      </c>
      <c r="E122" s="20">
        <v>0</v>
      </c>
      <c r="F122" s="20">
        <v>0</v>
      </c>
      <c r="G122" s="20">
        <v>93.25</v>
      </c>
      <c r="H122" s="21">
        <v>0</v>
      </c>
      <c r="I122" s="21">
        <v>0</v>
      </c>
      <c r="J122" s="21">
        <v>0</v>
      </c>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row>
    <row r="123" spans="1:43" s="73" customFormat="1">
      <c r="A123" s="201" t="s">
        <v>143</v>
      </c>
      <c r="B123" s="202"/>
      <c r="C123" s="70" t="s">
        <v>144</v>
      </c>
      <c r="D123" s="71">
        <f>SUM(D115:D122)</f>
        <v>6128.6</v>
      </c>
      <c r="E123" s="72">
        <f t="shared" ref="E123:J123" si="8">SUM(E115:E122)</f>
        <v>6323.76</v>
      </c>
      <c r="F123" s="72">
        <f t="shared" si="8"/>
        <v>6950</v>
      </c>
      <c r="G123" s="72">
        <f t="shared" si="8"/>
        <v>8896.880000000001</v>
      </c>
      <c r="H123" s="72">
        <f>SUM(H115:H122)</f>
        <v>7733</v>
      </c>
      <c r="I123" s="72">
        <f t="shared" si="8"/>
        <v>7733</v>
      </c>
      <c r="J123" s="72">
        <f t="shared" si="8"/>
        <v>7733</v>
      </c>
      <c r="K123" s="79"/>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row>
    <row r="124" spans="1:43">
      <c r="A124" s="66" t="s">
        <v>145</v>
      </c>
      <c r="B124" s="80" t="s">
        <v>139</v>
      </c>
      <c r="C124" s="18" t="s">
        <v>146</v>
      </c>
      <c r="D124" s="30">
        <v>8307.35</v>
      </c>
      <c r="E124" s="19">
        <v>8756.14</v>
      </c>
      <c r="F124" s="20">
        <v>8755</v>
      </c>
      <c r="G124" s="19">
        <v>9865.3700000000008</v>
      </c>
      <c r="H124" s="21">
        <v>9865</v>
      </c>
      <c r="I124" s="21">
        <v>9865</v>
      </c>
      <c r="J124" s="21">
        <v>9865</v>
      </c>
      <c r="K124" s="6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row>
    <row r="125" spans="1:43">
      <c r="A125" s="66" t="s">
        <v>89</v>
      </c>
      <c r="B125" s="80" t="s">
        <v>139</v>
      </c>
      <c r="C125" s="18" t="s">
        <v>147</v>
      </c>
      <c r="D125" s="30">
        <v>71678.789999999994</v>
      </c>
      <c r="E125" s="19">
        <v>79884.62</v>
      </c>
      <c r="F125" s="20">
        <v>82750</v>
      </c>
      <c r="G125" s="19">
        <v>82797.759999999995</v>
      </c>
      <c r="H125" s="21">
        <v>85180</v>
      </c>
      <c r="I125" s="21">
        <v>85180</v>
      </c>
      <c r="J125" s="21">
        <v>85180</v>
      </c>
      <c r="K125" s="81"/>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row>
    <row r="126" spans="1:43">
      <c r="A126" s="82" t="s">
        <v>148</v>
      </c>
      <c r="B126" s="18" t="s">
        <v>115</v>
      </c>
      <c r="C126" s="83" t="s">
        <v>149</v>
      </c>
      <c r="D126" s="84">
        <v>1906.07</v>
      </c>
      <c r="E126" s="19">
        <v>2523.92</v>
      </c>
      <c r="F126" s="20">
        <v>0</v>
      </c>
      <c r="G126" s="19">
        <v>6265.1</v>
      </c>
      <c r="H126" s="21">
        <v>0</v>
      </c>
      <c r="I126" s="21">
        <v>0</v>
      </c>
      <c r="J126" s="21">
        <v>0</v>
      </c>
      <c r="K126" s="81"/>
    </row>
    <row r="127" spans="1:43">
      <c r="A127" s="213" t="s">
        <v>150</v>
      </c>
      <c r="B127" s="214"/>
      <c r="C127" s="38" t="s">
        <v>151</v>
      </c>
      <c r="D127" s="68">
        <f>SUM(D123:D126)</f>
        <v>88020.81</v>
      </c>
      <c r="E127" s="40">
        <f>SUM(E123:E126)</f>
        <v>97488.439999999988</v>
      </c>
      <c r="F127" s="40">
        <f>F123+F124+F125+F126</f>
        <v>98455</v>
      </c>
      <c r="G127" s="40">
        <f>SUM(G123:G126)</f>
        <v>107825.11</v>
      </c>
      <c r="H127" s="40">
        <f>SUM(H123:H126)</f>
        <v>102778</v>
      </c>
      <c r="I127" s="40">
        <f>SUM(I123:I126)</f>
        <v>102778</v>
      </c>
      <c r="J127" s="40">
        <f>SUM(J123:J126)</f>
        <v>102778</v>
      </c>
      <c r="K127" s="69"/>
    </row>
    <row r="128" spans="1:43" s="73" customFormat="1">
      <c r="A128" s="76" t="s">
        <v>152</v>
      </c>
      <c r="B128" s="27">
        <v>633005</v>
      </c>
      <c r="C128" s="27" t="s">
        <v>153</v>
      </c>
      <c r="D128" s="77">
        <v>3000</v>
      </c>
      <c r="E128" s="20">
        <v>3000</v>
      </c>
      <c r="F128" s="20">
        <v>3000</v>
      </c>
      <c r="G128" s="20">
        <v>3000</v>
      </c>
      <c r="H128" s="21">
        <v>0</v>
      </c>
      <c r="I128" s="21">
        <v>0</v>
      </c>
      <c r="J128" s="21">
        <v>0</v>
      </c>
      <c r="K128" s="85"/>
    </row>
    <row r="129" spans="1:11">
      <c r="A129" s="86" t="s">
        <v>152</v>
      </c>
      <c r="B129" s="26">
        <v>633005</v>
      </c>
      <c r="C129" s="26" t="s">
        <v>154</v>
      </c>
      <c r="D129" s="67">
        <v>1797.1</v>
      </c>
      <c r="E129" s="19">
        <v>0</v>
      </c>
      <c r="F129" s="20">
        <v>0</v>
      </c>
      <c r="G129" s="19">
        <v>677.44</v>
      </c>
      <c r="H129" s="21">
        <v>0</v>
      </c>
      <c r="I129" s="21">
        <v>0</v>
      </c>
      <c r="J129" s="21">
        <v>0</v>
      </c>
    </row>
    <row r="130" spans="1:11">
      <c r="A130" s="66" t="s">
        <v>152</v>
      </c>
      <c r="B130" s="18">
        <v>634001</v>
      </c>
      <c r="C130" s="18" t="s">
        <v>155</v>
      </c>
      <c r="D130" s="67">
        <v>223.15</v>
      </c>
      <c r="E130" s="19">
        <v>710.7</v>
      </c>
      <c r="F130" s="20">
        <v>1000</v>
      </c>
      <c r="G130" s="19">
        <v>951.05</v>
      </c>
      <c r="H130" s="21">
        <v>1000</v>
      </c>
      <c r="I130" s="21">
        <v>1000</v>
      </c>
      <c r="J130" s="21">
        <v>1000</v>
      </c>
    </row>
    <row r="131" spans="1:11">
      <c r="A131" s="66" t="s">
        <v>152</v>
      </c>
      <c r="B131" s="87">
        <v>634002</v>
      </c>
      <c r="C131" s="18" t="s">
        <v>156</v>
      </c>
      <c r="D131" s="67">
        <v>1272.51</v>
      </c>
      <c r="E131" s="19">
        <v>1346.8</v>
      </c>
      <c r="F131" s="20">
        <v>1500</v>
      </c>
      <c r="G131" s="19">
        <v>1500</v>
      </c>
      <c r="H131" s="21">
        <v>1500</v>
      </c>
      <c r="I131" s="21">
        <v>1500</v>
      </c>
      <c r="J131" s="21">
        <v>1500</v>
      </c>
    </row>
    <row r="132" spans="1:11">
      <c r="A132" s="66" t="s">
        <v>152</v>
      </c>
      <c r="B132" s="18">
        <v>634003</v>
      </c>
      <c r="C132" s="18" t="s">
        <v>157</v>
      </c>
      <c r="D132" s="67">
        <v>335.55</v>
      </c>
      <c r="E132" s="19">
        <v>387.08</v>
      </c>
      <c r="F132" s="20">
        <v>400</v>
      </c>
      <c r="G132" s="19">
        <v>409.61</v>
      </c>
      <c r="H132" s="21">
        <v>410</v>
      </c>
      <c r="I132" s="21">
        <v>410</v>
      </c>
      <c r="J132" s="21">
        <v>410</v>
      </c>
    </row>
    <row r="133" spans="1:11">
      <c r="A133" s="66" t="s">
        <v>152</v>
      </c>
      <c r="B133" s="18">
        <v>634004</v>
      </c>
      <c r="C133" s="18" t="s">
        <v>158</v>
      </c>
      <c r="D133" s="67">
        <v>0</v>
      </c>
      <c r="E133" s="19">
        <v>0</v>
      </c>
      <c r="F133" s="20">
        <v>0</v>
      </c>
      <c r="G133" s="19">
        <v>238.08</v>
      </c>
      <c r="H133" s="21">
        <v>0</v>
      </c>
      <c r="I133" s="21">
        <v>0</v>
      </c>
      <c r="J133" s="21">
        <v>0</v>
      </c>
    </row>
    <row r="134" spans="1:11">
      <c r="A134" s="66" t="s">
        <v>152</v>
      </c>
      <c r="B134" s="18">
        <v>633010</v>
      </c>
      <c r="C134" s="18" t="s">
        <v>159</v>
      </c>
      <c r="D134" s="67">
        <v>0</v>
      </c>
      <c r="E134" s="20">
        <v>999.98</v>
      </c>
      <c r="F134" s="20">
        <v>0</v>
      </c>
      <c r="G134" s="20">
        <v>0</v>
      </c>
      <c r="H134" s="21">
        <v>0</v>
      </c>
      <c r="I134" s="21">
        <v>0</v>
      </c>
      <c r="J134" s="21">
        <v>0</v>
      </c>
    </row>
    <row r="135" spans="1:11">
      <c r="A135" s="66" t="s">
        <v>152</v>
      </c>
      <c r="B135" s="88">
        <v>637</v>
      </c>
      <c r="C135" s="18" t="s">
        <v>160</v>
      </c>
      <c r="D135" s="67">
        <v>250</v>
      </c>
      <c r="E135" s="19">
        <v>0</v>
      </c>
      <c r="F135" s="20">
        <v>300</v>
      </c>
      <c r="G135" s="19">
        <v>0</v>
      </c>
      <c r="H135" s="21">
        <v>0</v>
      </c>
      <c r="I135" s="21">
        <v>0</v>
      </c>
      <c r="J135" s="21">
        <v>0</v>
      </c>
    </row>
    <row r="136" spans="1:11" s="1" customFormat="1">
      <c r="A136" s="86" t="s">
        <v>152</v>
      </c>
      <c r="B136" s="26">
        <v>633</v>
      </c>
      <c r="C136" s="26" t="s">
        <v>161</v>
      </c>
      <c r="D136" s="67">
        <v>0</v>
      </c>
      <c r="E136" s="19">
        <v>0</v>
      </c>
      <c r="F136" s="20">
        <v>4400</v>
      </c>
      <c r="G136" s="19">
        <v>4461.24</v>
      </c>
      <c r="H136" s="21">
        <v>0</v>
      </c>
      <c r="I136" s="21">
        <v>4800</v>
      </c>
      <c r="J136" s="21">
        <v>4800</v>
      </c>
    </row>
    <row r="137" spans="1:11">
      <c r="A137" s="66" t="s">
        <v>152</v>
      </c>
      <c r="B137" s="18">
        <v>634</v>
      </c>
      <c r="C137" s="18" t="s">
        <v>162</v>
      </c>
      <c r="D137" s="67">
        <v>158</v>
      </c>
      <c r="E137" s="19">
        <v>162</v>
      </c>
      <c r="F137" s="20">
        <v>200</v>
      </c>
      <c r="G137" s="19">
        <v>577.64</v>
      </c>
      <c r="H137" s="21">
        <v>200</v>
      </c>
      <c r="I137" s="21">
        <v>200</v>
      </c>
      <c r="J137" s="21">
        <v>200</v>
      </c>
    </row>
    <row r="138" spans="1:11">
      <c r="A138" s="201" t="s">
        <v>163</v>
      </c>
      <c r="B138" s="202"/>
      <c r="C138" s="70" t="s">
        <v>164</v>
      </c>
      <c r="D138" s="71">
        <f>SUM(D128:D137)</f>
        <v>7036.31</v>
      </c>
      <c r="E138" s="72">
        <f t="shared" ref="E138:J138" si="9">SUM(E128:E137)</f>
        <v>6606.5599999999995</v>
      </c>
      <c r="F138" s="72">
        <f t="shared" si="9"/>
        <v>10800</v>
      </c>
      <c r="G138" s="72">
        <f t="shared" si="9"/>
        <v>11815.059999999998</v>
      </c>
      <c r="H138" s="72">
        <f>SUM(H128:H137)</f>
        <v>3110</v>
      </c>
      <c r="I138" s="72">
        <f t="shared" si="9"/>
        <v>7910</v>
      </c>
      <c r="J138" s="72">
        <f t="shared" si="9"/>
        <v>7910</v>
      </c>
      <c r="K138" s="25"/>
    </row>
    <row r="139" spans="1:11">
      <c r="A139" s="213" t="s">
        <v>165</v>
      </c>
      <c r="B139" s="214"/>
      <c r="C139" s="38" t="s">
        <v>166</v>
      </c>
      <c r="D139" s="68">
        <f>SUM(D138:D138)</f>
        <v>7036.31</v>
      </c>
      <c r="E139" s="40">
        <f>SUM(E138)</f>
        <v>6606.5599999999995</v>
      </c>
      <c r="F139" s="40">
        <f>F138</f>
        <v>10800</v>
      </c>
      <c r="G139" s="40">
        <f>SUM(G138)</f>
        <v>11815.059999999998</v>
      </c>
      <c r="H139" s="40">
        <f>SUM(H138)</f>
        <v>3110</v>
      </c>
      <c r="I139" s="40">
        <f>SUM(I138)</f>
        <v>7910</v>
      </c>
      <c r="J139" s="40">
        <f>SUM(J138)</f>
        <v>7910</v>
      </c>
      <c r="K139" s="89"/>
    </row>
    <row r="140" spans="1:11">
      <c r="A140" s="90" t="s">
        <v>167</v>
      </c>
      <c r="B140" s="91">
        <v>630</v>
      </c>
      <c r="C140" s="91" t="s">
        <v>168</v>
      </c>
      <c r="D140" s="20">
        <v>364.8</v>
      </c>
      <c r="E140" s="19">
        <v>3470</v>
      </c>
      <c r="F140" s="20">
        <v>0</v>
      </c>
      <c r="G140" s="19">
        <v>0</v>
      </c>
      <c r="H140" s="21">
        <v>0</v>
      </c>
      <c r="I140" s="21">
        <v>0</v>
      </c>
      <c r="J140" s="21">
        <v>0</v>
      </c>
    </row>
    <row r="141" spans="1:11">
      <c r="A141" s="90" t="s">
        <v>126</v>
      </c>
      <c r="B141" s="91">
        <v>600</v>
      </c>
      <c r="C141" s="91" t="s">
        <v>408</v>
      </c>
      <c r="D141" s="20">
        <v>94.4</v>
      </c>
      <c r="E141" s="19">
        <v>0</v>
      </c>
      <c r="F141" s="20">
        <v>0</v>
      </c>
      <c r="G141" s="19">
        <v>0</v>
      </c>
      <c r="H141" s="21">
        <v>0</v>
      </c>
      <c r="I141" s="21">
        <v>0</v>
      </c>
      <c r="J141" s="21">
        <v>0</v>
      </c>
    </row>
    <row r="142" spans="1:11">
      <c r="A142" s="66" t="s">
        <v>126</v>
      </c>
      <c r="B142" s="18">
        <v>633004</v>
      </c>
      <c r="C142" s="18" t="s">
        <v>169</v>
      </c>
      <c r="D142" s="67">
        <v>0</v>
      </c>
      <c r="E142" s="19">
        <v>0</v>
      </c>
      <c r="F142" s="20">
        <v>0</v>
      </c>
      <c r="G142" s="19">
        <v>10000</v>
      </c>
      <c r="H142" s="21">
        <v>0</v>
      </c>
      <c r="I142" s="21">
        <v>0</v>
      </c>
      <c r="J142" s="21">
        <v>0</v>
      </c>
    </row>
    <row r="143" spans="1:11">
      <c r="A143" s="66" t="s">
        <v>126</v>
      </c>
      <c r="B143" s="18">
        <v>633004</v>
      </c>
      <c r="C143" s="18" t="s">
        <v>170</v>
      </c>
      <c r="D143" s="67">
        <v>0</v>
      </c>
      <c r="E143" s="19">
        <v>0</v>
      </c>
      <c r="F143" s="20">
        <v>0</v>
      </c>
      <c r="G143" s="19">
        <v>141548.1</v>
      </c>
      <c r="H143" s="21">
        <v>0</v>
      </c>
      <c r="I143" s="21">
        <v>0</v>
      </c>
      <c r="J143" s="21">
        <v>0</v>
      </c>
    </row>
    <row r="144" spans="1:11">
      <c r="A144" s="66" t="s">
        <v>126</v>
      </c>
      <c r="B144" s="18">
        <v>633004</v>
      </c>
      <c r="C144" s="18" t="s">
        <v>171</v>
      </c>
      <c r="D144" s="67">
        <v>0</v>
      </c>
      <c r="E144" s="19">
        <v>0</v>
      </c>
      <c r="F144" s="20">
        <v>7250</v>
      </c>
      <c r="G144" s="19">
        <v>7449.9</v>
      </c>
      <c r="H144" s="21">
        <v>0</v>
      </c>
      <c r="I144" s="21">
        <v>0</v>
      </c>
      <c r="J144" s="21">
        <v>0</v>
      </c>
    </row>
    <row r="145" spans="1:12">
      <c r="A145" s="66" t="s">
        <v>126</v>
      </c>
      <c r="B145" s="18">
        <v>635004</v>
      </c>
      <c r="C145" s="18" t="s">
        <v>172</v>
      </c>
      <c r="D145" s="67">
        <v>0</v>
      </c>
      <c r="E145" s="19">
        <v>0</v>
      </c>
      <c r="F145" s="20">
        <v>2000</v>
      </c>
      <c r="G145" s="19">
        <v>0</v>
      </c>
      <c r="H145" s="21">
        <v>2000</v>
      </c>
      <c r="I145" s="21">
        <v>2000</v>
      </c>
      <c r="J145" s="21">
        <v>2000</v>
      </c>
    </row>
    <row r="146" spans="1:12" s="43" customFormat="1">
      <c r="A146" s="90" t="s">
        <v>126</v>
      </c>
      <c r="B146" s="91">
        <v>634001</v>
      </c>
      <c r="C146" s="91" t="s">
        <v>173</v>
      </c>
      <c r="D146" s="20">
        <v>126.35</v>
      </c>
      <c r="E146" s="19">
        <v>4558.3900000000003</v>
      </c>
      <c r="F146" s="20">
        <v>4200</v>
      </c>
      <c r="G146" s="20">
        <v>4200</v>
      </c>
      <c r="H146" s="21">
        <v>4500</v>
      </c>
      <c r="I146" s="21">
        <v>4500</v>
      </c>
      <c r="J146" s="21">
        <v>4500</v>
      </c>
    </row>
    <row r="147" spans="1:12" s="43" customFormat="1">
      <c r="A147" s="90" t="s">
        <v>126</v>
      </c>
      <c r="B147" s="91">
        <v>634002</v>
      </c>
      <c r="C147" s="91" t="s">
        <v>174</v>
      </c>
      <c r="D147" s="20">
        <v>0</v>
      </c>
      <c r="E147" s="19">
        <v>1929.19</v>
      </c>
      <c r="F147" s="20">
        <v>2000</v>
      </c>
      <c r="G147" s="19">
        <v>2300</v>
      </c>
      <c r="H147" s="21">
        <v>2300</v>
      </c>
      <c r="I147" s="21">
        <v>2300</v>
      </c>
      <c r="J147" s="21">
        <v>2300</v>
      </c>
    </row>
    <row r="148" spans="1:12" s="43" customFormat="1">
      <c r="A148" s="90" t="s">
        <v>126</v>
      </c>
      <c r="B148" s="91">
        <v>634003</v>
      </c>
      <c r="C148" s="91" t="s">
        <v>175</v>
      </c>
      <c r="D148" s="20">
        <v>1715.46</v>
      </c>
      <c r="E148" s="19">
        <v>1271.97</v>
      </c>
      <c r="F148" s="20">
        <v>2000</v>
      </c>
      <c r="G148" s="20">
        <v>2000</v>
      </c>
      <c r="H148" s="21">
        <v>2000</v>
      </c>
      <c r="I148" s="21">
        <v>2000</v>
      </c>
      <c r="J148" s="21">
        <v>2000</v>
      </c>
    </row>
    <row r="149" spans="1:12">
      <c r="A149" s="92" t="s">
        <v>126</v>
      </c>
      <c r="B149" s="26">
        <v>636001</v>
      </c>
      <c r="C149" s="26" t="s">
        <v>176</v>
      </c>
      <c r="D149" s="67">
        <v>300</v>
      </c>
      <c r="E149" s="19">
        <v>300</v>
      </c>
      <c r="F149" s="20">
        <v>300</v>
      </c>
      <c r="G149" s="19">
        <v>300</v>
      </c>
      <c r="H149" s="21">
        <v>300</v>
      </c>
      <c r="I149" s="21">
        <v>300</v>
      </c>
      <c r="J149" s="21">
        <v>300</v>
      </c>
    </row>
    <row r="150" spans="1:12">
      <c r="A150" s="90" t="s">
        <v>126</v>
      </c>
      <c r="B150" s="91">
        <v>637004</v>
      </c>
      <c r="C150" s="91" t="s">
        <v>177</v>
      </c>
      <c r="D150" s="20">
        <v>0</v>
      </c>
      <c r="E150" s="19">
        <v>0</v>
      </c>
      <c r="F150" s="20">
        <v>0</v>
      </c>
      <c r="G150" s="19">
        <v>129.6</v>
      </c>
      <c r="H150" s="21">
        <v>173</v>
      </c>
      <c r="I150" s="21">
        <v>173</v>
      </c>
      <c r="J150" s="21">
        <v>173</v>
      </c>
    </row>
    <row r="151" spans="1:12">
      <c r="A151" s="90" t="s">
        <v>167</v>
      </c>
      <c r="B151" s="91">
        <v>637005</v>
      </c>
      <c r="C151" s="91" t="s">
        <v>178</v>
      </c>
      <c r="D151" s="20">
        <v>250</v>
      </c>
      <c r="E151" s="19">
        <v>250</v>
      </c>
      <c r="F151" s="20">
        <v>0</v>
      </c>
      <c r="G151" s="20">
        <v>0</v>
      </c>
      <c r="H151" s="21">
        <v>0</v>
      </c>
      <c r="I151" s="21">
        <v>0</v>
      </c>
      <c r="J151" s="21">
        <v>0</v>
      </c>
    </row>
    <row r="152" spans="1:12">
      <c r="A152" s="90" t="s">
        <v>167</v>
      </c>
      <c r="B152" s="91">
        <v>637012</v>
      </c>
      <c r="C152" s="91" t="s">
        <v>179</v>
      </c>
      <c r="D152" s="20">
        <v>0</v>
      </c>
      <c r="E152" s="19">
        <v>10956.56</v>
      </c>
      <c r="F152" s="20">
        <v>11000</v>
      </c>
      <c r="G152" s="19">
        <v>18533.939999999999</v>
      </c>
      <c r="H152" s="21">
        <v>8843</v>
      </c>
      <c r="I152" s="21">
        <v>0</v>
      </c>
      <c r="J152" s="21">
        <v>0</v>
      </c>
      <c r="K152" s="81"/>
      <c r="L152" s="118"/>
    </row>
    <row r="153" spans="1:12">
      <c r="A153" s="93" t="s">
        <v>126</v>
      </c>
      <c r="B153" s="94">
        <v>641</v>
      </c>
      <c r="C153" s="94" t="s">
        <v>180</v>
      </c>
      <c r="D153" s="20">
        <v>0</v>
      </c>
      <c r="E153" s="19">
        <v>0</v>
      </c>
      <c r="F153" s="20">
        <v>0</v>
      </c>
      <c r="G153" s="19">
        <v>5796</v>
      </c>
      <c r="H153" s="21">
        <v>0</v>
      </c>
      <c r="I153" s="21">
        <v>0</v>
      </c>
      <c r="J153" s="21">
        <v>0</v>
      </c>
    </row>
    <row r="154" spans="1:12">
      <c r="A154" s="95" t="s">
        <v>126</v>
      </c>
      <c r="B154" s="91">
        <v>637005</v>
      </c>
      <c r="C154" s="91" t="s">
        <v>181</v>
      </c>
      <c r="D154" s="20">
        <v>0</v>
      </c>
      <c r="E154" s="19">
        <v>0</v>
      </c>
      <c r="F154" s="20">
        <v>0</v>
      </c>
      <c r="G154" s="19">
        <v>447.1</v>
      </c>
      <c r="H154" s="21">
        <v>447</v>
      </c>
      <c r="I154" s="21">
        <v>0</v>
      </c>
      <c r="J154" s="21">
        <v>0</v>
      </c>
    </row>
    <row r="155" spans="1:12">
      <c r="A155" s="95" t="s">
        <v>126</v>
      </c>
      <c r="B155" s="91">
        <v>637005</v>
      </c>
      <c r="C155" s="91" t="s">
        <v>182</v>
      </c>
      <c r="D155" s="20">
        <v>0</v>
      </c>
      <c r="E155" s="19">
        <v>0</v>
      </c>
      <c r="F155" s="20">
        <v>0</v>
      </c>
      <c r="G155" s="19">
        <v>8494.9</v>
      </c>
      <c r="H155" s="21">
        <v>8495</v>
      </c>
      <c r="I155" s="21">
        <v>0</v>
      </c>
      <c r="J155" s="21">
        <v>0</v>
      </c>
    </row>
    <row r="156" spans="1:12">
      <c r="A156" s="95" t="s">
        <v>126</v>
      </c>
      <c r="B156" s="91">
        <v>700</v>
      </c>
      <c r="C156" s="91" t="s">
        <v>407</v>
      </c>
      <c r="D156" s="20">
        <v>3650</v>
      </c>
      <c r="E156" s="19">
        <v>0</v>
      </c>
      <c r="F156" s="20">
        <v>0</v>
      </c>
      <c r="G156" s="19">
        <v>0</v>
      </c>
      <c r="H156" s="31">
        <v>0</v>
      </c>
      <c r="I156" s="31">
        <v>0</v>
      </c>
      <c r="J156" s="31">
        <v>0</v>
      </c>
    </row>
    <row r="157" spans="1:12">
      <c r="A157" s="92" t="s">
        <v>126</v>
      </c>
      <c r="B157" s="187">
        <v>713005</v>
      </c>
      <c r="C157" s="26" t="s">
        <v>183</v>
      </c>
      <c r="D157" s="67">
        <v>0</v>
      </c>
      <c r="E157" s="20">
        <v>0</v>
      </c>
      <c r="F157" s="20">
        <v>0</v>
      </c>
      <c r="G157" s="20">
        <v>21576</v>
      </c>
      <c r="H157" s="31">
        <v>0</v>
      </c>
      <c r="I157" s="31">
        <v>0</v>
      </c>
      <c r="J157" s="31">
        <v>0</v>
      </c>
    </row>
    <row r="158" spans="1:12">
      <c r="A158" s="90" t="s">
        <v>126</v>
      </c>
      <c r="B158" s="91">
        <v>716</v>
      </c>
      <c r="C158" s="91" t="s">
        <v>389</v>
      </c>
      <c r="D158" s="20">
        <v>0</v>
      </c>
      <c r="E158" s="19">
        <v>0</v>
      </c>
      <c r="F158" s="20">
        <v>0</v>
      </c>
      <c r="G158" s="19">
        <v>0</v>
      </c>
      <c r="H158" s="31">
        <v>8100</v>
      </c>
      <c r="I158" s="31">
        <v>0</v>
      </c>
      <c r="J158" s="31">
        <v>0</v>
      </c>
      <c r="K158" s="81"/>
      <c r="L158" s="89"/>
    </row>
    <row r="159" spans="1:12">
      <c r="A159" s="90" t="s">
        <v>126</v>
      </c>
      <c r="B159" s="91">
        <v>717001</v>
      </c>
      <c r="C159" s="91" t="s">
        <v>405</v>
      </c>
      <c r="D159" s="20">
        <v>151000</v>
      </c>
      <c r="E159" s="19">
        <v>0</v>
      </c>
      <c r="F159" s="20">
        <v>25005</v>
      </c>
      <c r="G159" s="19">
        <v>33655</v>
      </c>
      <c r="H159" s="31">
        <v>0</v>
      </c>
      <c r="I159" s="31">
        <v>0</v>
      </c>
      <c r="J159" s="31">
        <v>0</v>
      </c>
    </row>
    <row r="160" spans="1:12">
      <c r="A160" s="90" t="s">
        <v>126</v>
      </c>
      <c r="B160" s="91">
        <v>717001</v>
      </c>
      <c r="C160" s="91" t="s">
        <v>406</v>
      </c>
      <c r="D160" s="20">
        <v>0</v>
      </c>
      <c r="E160" s="19">
        <v>0</v>
      </c>
      <c r="F160" s="20">
        <v>466402</v>
      </c>
      <c r="G160" s="19">
        <v>466402</v>
      </c>
      <c r="H160" s="31">
        <v>53413</v>
      </c>
      <c r="I160" s="31">
        <v>0</v>
      </c>
      <c r="J160" s="31">
        <v>0</v>
      </c>
    </row>
    <row r="161" spans="1:11">
      <c r="A161" s="96" t="s">
        <v>167</v>
      </c>
      <c r="B161" s="97">
        <v>721</v>
      </c>
      <c r="C161" s="97" t="s">
        <v>399</v>
      </c>
      <c r="D161" s="67">
        <v>100000</v>
      </c>
      <c r="E161" s="20">
        <v>127691</v>
      </c>
      <c r="F161" s="20">
        <v>165335</v>
      </c>
      <c r="G161" s="20">
        <v>165335</v>
      </c>
      <c r="H161" s="31">
        <v>144206</v>
      </c>
      <c r="I161" s="31">
        <v>0</v>
      </c>
      <c r="J161" s="31">
        <v>0</v>
      </c>
    </row>
    <row r="162" spans="1:11">
      <c r="A162" s="96" t="s">
        <v>167</v>
      </c>
      <c r="B162" s="97">
        <v>721</v>
      </c>
      <c r="C162" s="97" t="s">
        <v>184</v>
      </c>
      <c r="D162" s="67">
        <v>8200</v>
      </c>
      <c r="E162" s="20">
        <v>32146.18</v>
      </c>
      <c r="F162" s="20">
        <v>0</v>
      </c>
      <c r="G162" s="20">
        <v>7000</v>
      </c>
      <c r="H162" s="31">
        <v>0</v>
      </c>
      <c r="I162" s="31">
        <v>68000</v>
      </c>
      <c r="J162" s="31">
        <v>68000</v>
      </c>
    </row>
    <row r="163" spans="1:11">
      <c r="A163" s="201" t="s">
        <v>185</v>
      </c>
      <c r="B163" s="202"/>
      <c r="C163" s="70" t="s">
        <v>186</v>
      </c>
      <c r="D163" s="71">
        <f>SUM(D140:D162)</f>
        <v>265701.01</v>
      </c>
      <c r="E163" s="72">
        <f t="shared" ref="E163:J163" si="10">SUM(E140:E162)</f>
        <v>182573.28999999998</v>
      </c>
      <c r="F163" s="72">
        <f t="shared" si="10"/>
        <v>685492</v>
      </c>
      <c r="G163" s="72">
        <f t="shared" si="10"/>
        <v>895167.54</v>
      </c>
      <c r="H163" s="72">
        <f>SUM(H140:H162)</f>
        <v>234777</v>
      </c>
      <c r="I163" s="72">
        <f t="shared" si="10"/>
        <v>79273</v>
      </c>
      <c r="J163" s="72">
        <f t="shared" si="10"/>
        <v>79273</v>
      </c>
      <c r="K163" s="98"/>
    </row>
    <row r="164" spans="1:11">
      <c r="A164" s="213" t="s">
        <v>187</v>
      </c>
      <c r="B164" s="214"/>
      <c r="C164" s="38" t="s">
        <v>188</v>
      </c>
      <c r="D164" s="68">
        <f t="shared" ref="D164:J164" si="11">SUM(D163)</f>
        <v>265701.01</v>
      </c>
      <c r="E164" s="40">
        <f t="shared" si="11"/>
        <v>182573.28999999998</v>
      </c>
      <c r="F164" s="40">
        <f t="shared" si="11"/>
        <v>685492</v>
      </c>
      <c r="G164" s="40">
        <f t="shared" si="11"/>
        <v>895167.54</v>
      </c>
      <c r="H164" s="40">
        <f>SUM(H163)</f>
        <v>234777</v>
      </c>
      <c r="I164" s="40">
        <f t="shared" si="11"/>
        <v>79273</v>
      </c>
      <c r="J164" s="40">
        <f t="shared" si="11"/>
        <v>79273</v>
      </c>
      <c r="K164" s="69"/>
    </row>
    <row r="165" spans="1:11" s="1" customFormat="1">
      <c r="A165" s="66" t="s">
        <v>189</v>
      </c>
      <c r="B165" s="18">
        <v>633006</v>
      </c>
      <c r="C165" s="18" t="s">
        <v>190</v>
      </c>
      <c r="D165" s="67">
        <v>0</v>
      </c>
      <c r="E165" s="19">
        <v>0</v>
      </c>
      <c r="F165" s="20">
        <v>0</v>
      </c>
      <c r="G165" s="19">
        <v>0</v>
      </c>
      <c r="H165" s="21">
        <v>0</v>
      </c>
      <c r="I165" s="21">
        <v>0</v>
      </c>
      <c r="J165" s="21">
        <v>0</v>
      </c>
      <c r="K165" s="3"/>
    </row>
    <row r="166" spans="1:11">
      <c r="A166" s="66" t="s">
        <v>189</v>
      </c>
      <c r="B166" s="18">
        <v>635010</v>
      </c>
      <c r="C166" s="18" t="s">
        <v>191</v>
      </c>
      <c r="D166" s="67">
        <v>86259.34</v>
      </c>
      <c r="E166" s="19">
        <v>23926.79</v>
      </c>
      <c r="F166" s="20">
        <v>0</v>
      </c>
      <c r="G166" s="20">
        <v>0</v>
      </c>
      <c r="H166" s="99">
        <v>0</v>
      </c>
      <c r="I166" s="21">
        <v>0</v>
      </c>
      <c r="J166" s="21">
        <v>0</v>
      </c>
    </row>
    <row r="167" spans="1:11">
      <c r="A167" s="66" t="s">
        <v>189</v>
      </c>
      <c r="B167" s="18">
        <v>637005</v>
      </c>
      <c r="C167" s="18" t="s">
        <v>192</v>
      </c>
      <c r="D167" s="67">
        <v>0</v>
      </c>
      <c r="E167" s="19">
        <v>0</v>
      </c>
      <c r="F167" s="20">
        <v>2000</v>
      </c>
      <c r="G167" s="19">
        <v>2000</v>
      </c>
      <c r="H167" s="21">
        <v>0</v>
      </c>
      <c r="I167" s="21">
        <v>0</v>
      </c>
      <c r="J167" s="21">
        <v>0</v>
      </c>
    </row>
    <row r="168" spans="1:11">
      <c r="A168" s="96" t="s">
        <v>189</v>
      </c>
      <c r="B168" s="97">
        <v>641001</v>
      </c>
      <c r="C168" s="97" t="s">
        <v>193</v>
      </c>
      <c r="D168" s="67">
        <v>43855.09</v>
      </c>
      <c r="E168" s="19">
        <v>106588</v>
      </c>
      <c r="F168" s="20">
        <v>136802</v>
      </c>
      <c r="G168" s="19">
        <v>89901.1</v>
      </c>
      <c r="H168" s="21">
        <v>150384</v>
      </c>
      <c r="I168" s="21">
        <v>150384</v>
      </c>
      <c r="J168" s="21">
        <v>150384</v>
      </c>
    </row>
    <row r="169" spans="1:11">
      <c r="A169" s="66" t="s">
        <v>189</v>
      </c>
      <c r="B169" s="18">
        <v>716</v>
      </c>
      <c r="C169" s="18" t="s">
        <v>194</v>
      </c>
      <c r="D169" s="67">
        <v>0</v>
      </c>
      <c r="E169" s="19">
        <v>0</v>
      </c>
      <c r="F169" s="20">
        <v>0</v>
      </c>
      <c r="G169" s="19">
        <v>17000</v>
      </c>
      <c r="H169" s="31">
        <v>0</v>
      </c>
      <c r="I169" s="31">
        <v>0</v>
      </c>
      <c r="J169" s="31">
        <v>0</v>
      </c>
    </row>
    <row r="170" spans="1:11">
      <c r="A170" s="66" t="s">
        <v>189</v>
      </c>
      <c r="B170" s="18">
        <v>716</v>
      </c>
      <c r="C170" s="18" t="s">
        <v>195</v>
      </c>
      <c r="D170" s="67">
        <v>22920</v>
      </c>
      <c r="E170" s="19">
        <v>0</v>
      </c>
      <c r="F170" s="20">
        <v>0</v>
      </c>
      <c r="G170" s="19">
        <v>0</v>
      </c>
      <c r="H170" s="31">
        <v>0</v>
      </c>
      <c r="I170" s="31">
        <v>0</v>
      </c>
      <c r="J170" s="31">
        <v>0</v>
      </c>
    </row>
    <row r="171" spans="1:11">
      <c r="A171" s="66" t="s">
        <v>189</v>
      </c>
      <c r="B171" s="18">
        <v>716</v>
      </c>
      <c r="C171" s="18" t="s">
        <v>196</v>
      </c>
      <c r="D171" s="67">
        <v>0</v>
      </c>
      <c r="E171" s="19">
        <v>0</v>
      </c>
      <c r="F171" s="20">
        <v>0</v>
      </c>
      <c r="G171" s="19">
        <v>12000</v>
      </c>
      <c r="H171" s="31">
        <v>12000</v>
      </c>
      <c r="I171" s="31">
        <v>12000</v>
      </c>
      <c r="J171" s="31">
        <v>12000</v>
      </c>
    </row>
    <row r="172" spans="1:11">
      <c r="A172" s="66" t="s">
        <v>189</v>
      </c>
      <c r="B172" s="18">
        <v>716</v>
      </c>
      <c r="C172" s="18" t="s">
        <v>389</v>
      </c>
      <c r="D172" s="67">
        <v>0</v>
      </c>
      <c r="E172" s="19">
        <v>0</v>
      </c>
      <c r="F172" s="20">
        <v>0</v>
      </c>
      <c r="G172" s="19">
        <v>3000</v>
      </c>
      <c r="H172" s="31">
        <v>5000</v>
      </c>
      <c r="I172" s="31">
        <v>0</v>
      </c>
      <c r="J172" s="31">
        <v>0</v>
      </c>
    </row>
    <row r="173" spans="1:11">
      <c r="A173" s="66" t="s">
        <v>189</v>
      </c>
      <c r="B173" s="18">
        <v>716</v>
      </c>
      <c r="C173" s="18" t="s">
        <v>421</v>
      </c>
      <c r="D173" s="67">
        <v>0</v>
      </c>
      <c r="E173" s="19">
        <v>0</v>
      </c>
      <c r="F173" s="20">
        <v>0</v>
      </c>
      <c r="G173" s="19">
        <v>0</v>
      </c>
      <c r="H173" s="31">
        <v>1276</v>
      </c>
      <c r="I173" s="31">
        <v>0</v>
      </c>
      <c r="J173" s="31">
        <v>0</v>
      </c>
    </row>
    <row r="174" spans="1:11">
      <c r="A174" s="66" t="s">
        <v>189</v>
      </c>
      <c r="B174" s="18">
        <v>717</v>
      </c>
      <c r="C174" s="18" t="s">
        <v>197</v>
      </c>
      <c r="D174" s="67">
        <v>200</v>
      </c>
      <c r="E174" s="19">
        <v>4200</v>
      </c>
      <c r="F174" s="20">
        <v>100000</v>
      </c>
      <c r="G174" s="19">
        <v>0</v>
      </c>
      <c r="H174" s="31">
        <v>31000</v>
      </c>
      <c r="I174" s="31">
        <v>100000</v>
      </c>
      <c r="J174" s="31">
        <v>0</v>
      </c>
    </row>
    <row r="175" spans="1:11">
      <c r="A175" s="76" t="s">
        <v>189</v>
      </c>
      <c r="B175" s="27">
        <v>717001</v>
      </c>
      <c r="C175" s="27" t="s">
        <v>198</v>
      </c>
      <c r="D175" s="77">
        <v>333</v>
      </c>
      <c r="E175" s="20">
        <v>112</v>
      </c>
      <c r="F175" s="20">
        <v>1000</v>
      </c>
      <c r="G175" s="20">
        <v>1000</v>
      </c>
      <c r="H175" s="31">
        <v>1000</v>
      </c>
      <c r="I175" s="31">
        <v>1000</v>
      </c>
      <c r="J175" s="31">
        <v>1000</v>
      </c>
    </row>
    <row r="176" spans="1:11">
      <c r="A176" s="66" t="s">
        <v>189</v>
      </c>
      <c r="B176" s="18">
        <v>717002</v>
      </c>
      <c r="C176" s="18" t="s">
        <v>395</v>
      </c>
      <c r="D176" s="67">
        <v>240823.1</v>
      </c>
      <c r="E176" s="20">
        <v>70799.72</v>
      </c>
      <c r="F176" s="100">
        <v>120000</v>
      </c>
      <c r="G176" s="20">
        <v>135400</v>
      </c>
      <c r="H176" s="31">
        <v>0</v>
      </c>
      <c r="I176" s="31">
        <v>0</v>
      </c>
      <c r="J176" s="31">
        <v>0</v>
      </c>
    </row>
    <row r="177" spans="1:11">
      <c r="A177" s="66" t="s">
        <v>189</v>
      </c>
      <c r="B177" s="18"/>
      <c r="C177" s="18" t="s">
        <v>390</v>
      </c>
      <c r="D177" s="67">
        <v>0</v>
      </c>
      <c r="E177" s="20">
        <v>0</v>
      </c>
      <c r="F177" s="100">
        <v>0</v>
      </c>
      <c r="G177" s="20">
        <v>0</v>
      </c>
      <c r="H177" s="31">
        <v>0</v>
      </c>
      <c r="I177" s="31">
        <v>0</v>
      </c>
      <c r="J177" s="31">
        <v>0</v>
      </c>
    </row>
    <row r="178" spans="1:11">
      <c r="A178" s="66" t="s">
        <v>189</v>
      </c>
      <c r="B178" s="18"/>
      <c r="C178" s="18" t="s">
        <v>391</v>
      </c>
      <c r="D178" s="67">
        <v>0</v>
      </c>
      <c r="E178" s="20">
        <v>0</v>
      </c>
      <c r="F178" s="100">
        <v>0</v>
      </c>
      <c r="G178" s="20">
        <v>0</v>
      </c>
      <c r="H178" s="31">
        <v>0</v>
      </c>
      <c r="I178" s="31">
        <v>0</v>
      </c>
      <c r="J178" s="31">
        <v>0</v>
      </c>
    </row>
    <row r="179" spans="1:11">
      <c r="A179" s="66" t="s">
        <v>189</v>
      </c>
      <c r="B179" s="18"/>
      <c r="C179" s="18" t="s">
        <v>396</v>
      </c>
      <c r="D179" s="67">
        <v>0</v>
      </c>
      <c r="E179" s="20">
        <v>0</v>
      </c>
      <c r="F179" s="100">
        <v>0</v>
      </c>
      <c r="G179" s="20">
        <v>0</v>
      </c>
      <c r="H179" s="31">
        <v>10000</v>
      </c>
      <c r="I179" s="31">
        <v>0</v>
      </c>
      <c r="J179" s="31">
        <v>0</v>
      </c>
    </row>
    <row r="180" spans="1:11">
      <c r="A180" s="66" t="s">
        <v>189</v>
      </c>
      <c r="B180" s="18">
        <v>717</v>
      </c>
      <c r="C180" s="18" t="s">
        <v>199</v>
      </c>
      <c r="D180" s="67">
        <v>0</v>
      </c>
      <c r="E180" s="19">
        <v>0</v>
      </c>
      <c r="F180" s="20">
        <v>15000</v>
      </c>
      <c r="G180" s="19">
        <v>41242.449999999997</v>
      </c>
      <c r="H180" s="31">
        <v>0</v>
      </c>
      <c r="I180" s="31">
        <v>0</v>
      </c>
      <c r="J180" s="31">
        <v>0</v>
      </c>
    </row>
    <row r="181" spans="1:11">
      <c r="A181" s="96" t="s">
        <v>189</v>
      </c>
      <c r="B181" s="97">
        <v>721</v>
      </c>
      <c r="C181" s="97" t="s">
        <v>200</v>
      </c>
      <c r="D181" s="67">
        <v>0</v>
      </c>
      <c r="E181" s="19">
        <v>0</v>
      </c>
      <c r="F181" s="20">
        <v>14042</v>
      </c>
      <c r="G181" s="101">
        <v>84927.25</v>
      </c>
      <c r="H181" s="31">
        <v>0</v>
      </c>
      <c r="I181" s="31">
        <v>0</v>
      </c>
      <c r="J181" s="31">
        <v>0</v>
      </c>
    </row>
    <row r="182" spans="1:11">
      <c r="A182" s="213" t="s">
        <v>201</v>
      </c>
      <c r="B182" s="214"/>
      <c r="C182" s="38" t="s">
        <v>202</v>
      </c>
      <c r="D182" s="68">
        <f>SUM(D165:D181)</f>
        <v>394390.53</v>
      </c>
      <c r="E182" s="40">
        <f t="shared" ref="E182:J182" si="12">SUM(E165:E181)</f>
        <v>205626.51</v>
      </c>
      <c r="F182" s="40">
        <f t="shared" si="12"/>
        <v>388844</v>
      </c>
      <c r="G182" s="40">
        <f t="shared" si="12"/>
        <v>386470.8</v>
      </c>
      <c r="H182" s="40">
        <f>SUM(H165:H181)</f>
        <v>210660</v>
      </c>
      <c r="I182" s="40">
        <f t="shared" si="12"/>
        <v>263384</v>
      </c>
      <c r="J182" s="40">
        <f t="shared" si="12"/>
        <v>163384</v>
      </c>
      <c r="K182" s="69"/>
    </row>
    <row r="183" spans="1:11">
      <c r="A183" s="66"/>
      <c r="B183" s="18" t="s">
        <v>203</v>
      </c>
      <c r="C183" s="26" t="s">
        <v>204</v>
      </c>
      <c r="D183" s="67">
        <v>1394568</v>
      </c>
      <c r="E183" s="19">
        <v>1548443.82</v>
      </c>
      <c r="F183" s="20">
        <v>1580000</v>
      </c>
      <c r="G183" s="19">
        <v>1754750</v>
      </c>
      <c r="H183" s="21">
        <v>1761621</v>
      </c>
      <c r="I183" s="21">
        <v>1761621</v>
      </c>
      <c r="J183" s="21">
        <v>1761621</v>
      </c>
    </row>
    <row r="184" spans="1:11">
      <c r="A184" s="66"/>
      <c r="B184" s="18"/>
      <c r="C184" s="26" t="s">
        <v>205</v>
      </c>
      <c r="D184" s="67">
        <v>14606</v>
      </c>
      <c r="E184" s="19">
        <v>88130</v>
      </c>
      <c r="F184" s="20">
        <v>0</v>
      </c>
      <c r="G184" s="19">
        <v>34404.18</v>
      </c>
      <c r="H184" s="21">
        <v>0</v>
      </c>
      <c r="I184" s="21">
        <v>0</v>
      </c>
      <c r="J184" s="21">
        <v>0</v>
      </c>
    </row>
    <row r="185" spans="1:11">
      <c r="A185" s="66"/>
      <c r="B185" s="18"/>
      <c r="C185" s="26" t="s">
        <v>206</v>
      </c>
      <c r="D185" s="67">
        <v>25677</v>
      </c>
      <c r="E185" s="19">
        <v>26797</v>
      </c>
      <c r="F185" s="20">
        <v>0</v>
      </c>
      <c r="G185" s="19">
        <v>27296</v>
      </c>
      <c r="H185" s="21">
        <v>0</v>
      </c>
      <c r="I185" s="21">
        <v>0</v>
      </c>
      <c r="J185" s="21">
        <v>0</v>
      </c>
      <c r="K185" s="25"/>
    </row>
    <row r="186" spans="1:11">
      <c r="A186" s="66"/>
      <c r="B186" s="18"/>
      <c r="C186" s="26" t="s">
        <v>207</v>
      </c>
      <c r="D186" s="67">
        <v>27672</v>
      </c>
      <c r="E186" s="19">
        <v>40320</v>
      </c>
      <c r="F186" s="20">
        <v>0</v>
      </c>
      <c r="G186" s="19">
        <v>44352</v>
      </c>
      <c r="H186" s="21">
        <v>0</v>
      </c>
      <c r="I186" s="21">
        <v>0</v>
      </c>
      <c r="J186" s="21">
        <v>0</v>
      </c>
    </row>
    <row r="187" spans="1:11">
      <c r="A187" s="66"/>
      <c r="B187" s="18"/>
      <c r="C187" s="26" t="s">
        <v>208</v>
      </c>
      <c r="D187" s="67">
        <v>1127</v>
      </c>
      <c r="E187" s="19">
        <v>1750</v>
      </c>
      <c r="F187" s="20">
        <v>0</v>
      </c>
      <c r="G187" s="19">
        <v>1350</v>
      </c>
      <c r="H187" s="21">
        <v>0</v>
      </c>
      <c r="I187" s="21">
        <v>0</v>
      </c>
      <c r="J187" s="21">
        <v>0</v>
      </c>
    </row>
    <row r="188" spans="1:11">
      <c r="A188" s="66"/>
      <c r="B188" s="18"/>
      <c r="C188" s="26" t="s">
        <v>209</v>
      </c>
      <c r="D188" s="67">
        <v>19514</v>
      </c>
      <c r="E188" s="19">
        <v>16038</v>
      </c>
      <c r="F188" s="20">
        <v>0</v>
      </c>
      <c r="G188" s="19">
        <v>15333</v>
      </c>
      <c r="H188" s="21">
        <v>15050</v>
      </c>
      <c r="I188" s="21">
        <v>15050</v>
      </c>
      <c r="J188" s="21">
        <v>15050</v>
      </c>
    </row>
    <row r="189" spans="1:11">
      <c r="A189" s="66"/>
      <c r="B189" s="18"/>
      <c r="C189" s="26" t="s">
        <v>45</v>
      </c>
      <c r="D189" s="67">
        <v>340</v>
      </c>
      <c r="E189" s="19">
        <v>396</v>
      </c>
      <c r="F189" s="20">
        <v>0</v>
      </c>
      <c r="G189" s="19">
        <v>3927</v>
      </c>
      <c r="H189" s="21">
        <v>0</v>
      </c>
      <c r="I189" s="21">
        <v>0</v>
      </c>
      <c r="J189" s="21">
        <v>0</v>
      </c>
    </row>
    <row r="190" spans="1:11">
      <c r="A190" s="66"/>
      <c r="B190" s="18"/>
      <c r="C190" s="26" t="s">
        <v>46</v>
      </c>
      <c r="D190" s="67">
        <v>12600</v>
      </c>
      <c r="E190" s="19">
        <v>12750</v>
      </c>
      <c r="F190" s="20">
        <v>0</v>
      </c>
      <c r="G190" s="19">
        <v>13800</v>
      </c>
      <c r="H190" s="21">
        <v>0</v>
      </c>
      <c r="I190" s="21">
        <v>0</v>
      </c>
      <c r="J190" s="21">
        <v>0</v>
      </c>
    </row>
    <row r="191" spans="1:11">
      <c r="A191" s="66"/>
      <c r="B191" s="18"/>
      <c r="C191" s="26" t="s">
        <v>47</v>
      </c>
      <c r="D191" s="67">
        <v>9100</v>
      </c>
      <c r="E191" s="19">
        <v>10584</v>
      </c>
      <c r="F191" s="20">
        <v>0</v>
      </c>
      <c r="G191" s="19">
        <v>13500</v>
      </c>
      <c r="H191" s="21">
        <v>0</v>
      </c>
      <c r="I191" s="21">
        <v>0</v>
      </c>
      <c r="J191" s="21">
        <v>0</v>
      </c>
    </row>
    <row r="192" spans="1:11">
      <c r="A192" s="92"/>
      <c r="B192" s="26"/>
      <c r="C192" s="26" t="s">
        <v>43</v>
      </c>
      <c r="D192" s="67">
        <v>3927</v>
      </c>
      <c r="E192" s="19">
        <v>0</v>
      </c>
      <c r="F192" s="20">
        <v>0</v>
      </c>
      <c r="G192" s="19">
        <v>2767</v>
      </c>
      <c r="H192" s="21">
        <v>0</v>
      </c>
      <c r="I192" s="21">
        <v>0</v>
      </c>
      <c r="J192" s="21">
        <v>0</v>
      </c>
    </row>
    <row r="193" spans="1:12">
      <c r="A193" s="66"/>
      <c r="B193" s="18"/>
      <c r="C193" s="26" t="s">
        <v>210</v>
      </c>
      <c r="D193" s="67">
        <v>991704.82</v>
      </c>
      <c r="E193" s="19">
        <v>1026617.18</v>
      </c>
      <c r="F193" s="20">
        <v>1085000</v>
      </c>
      <c r="G193" s="19">
        <v>1252370.48</v>
      </c>
      <c r="H193" s="21">
        <v>1308771</v>
      </c>
      <c r="I193" s="21">
        <v>1320759</v>
      </c>
      <c r="J193" s="21">
        <v>1320759</v>
      </c>
      <c r="K193" s="81"/>
      <c r="L193" s="89"/>
    </row>
    <row r="194" spans="1:12">
      <c r="A194" s="66"/>
      <c r="B194" s="18"/>
      <c r="C194" s="26" t="s">
        <v>420</v>
      </c>
      <c r="D194" s="67">
        <v>0</v>
      </c>
      <c r="E194" s="19">
        <v>0</v>
      </c>
      <c r="F194" s="20">
        <v>0</v>
      </c>
      <c r="G194" s="19">
        <v>0</v>
      </c>
      <c r="H194" s="21">
        <v>16000</v>
      </c>
      <c r="I194" s="21">
        <v>0</v>
      </c>
      <c r="J194" s="21">
        <v>0</v>
      </c>
      <c r="K194" s="188"/>
      <c r="L194" s="89"/>
    </row>
    <row r="195" spans="1:12">
      <c r="A195" s="92"/>
      <c r="B195" s="26"/>
      <c r="C195" s="26" t="s">
        <v>211</v>
      </c>
      <c r="D195" s="67">
        <v>0</v>
      </c>
      <c r="E195" s="19">
        <v>0</v>
      </c>
      <c r="F195" s="20">
        <v>0</v>
      </c>
      <c r="G195" s="19">
        <v>0</v>
      </c>
      <c r="H195" s="21">
        <v>0</v>
      </c>
      <c r="I195" s="21">
        <v>0</v>
      </c>
      <c r="J195" s="21">
        <v>0</v>
      </c>
      <c r="K195" s="89"/>
      <c r="L195" s="89"/>
    </row>
    <row r="196" spans="1:12">
      <c r="A196" s="92"/>
      <c r="B196" s="26"/>
      <c r="C196" s="26" t="s">
        <v>212</v>
      </c>
      <c r="D196" s="67">
        <v>4282.09</v>
      </c>
      <c r="E196" s="19">
        <v>0</v>
      </c>
      <c r="F196" s="20">
        <v>0</v>
      </c>
      <c r="G196" s="19">
        <v>0</v>
      </c>
      <c r="H196" s="21">
        <v>0</v>
      </c>
      <c r="I196" s="21">
        <v>0</v>
      </c>
      <c r="J196" s="21">
        <v>0</v>
      </c>
      <c r="K196" s="89"/>
      <c r="L196" s="89"/>
    </row>
    <row r="197" spans="1:12">
      <c r="A197" s="92"/>
      <c r="B197" s="26"/>
      <c r="C197" s="26" t="s">
        <v>51</v>
      </c>
      <c r="D197" s="67">
        <v>4063.65</v>
      </c>
      <c r="E197" s="19">
        <v>1866.9</v>
      </c>
      <c r="F197" s="20">
        <v>0</v>
      </c>
      <c r="G197" s="19">
        <v>87088.2</v>
      </c>
      <c r="H197" s="21">
        <v>0</v>
      </c>
      <c r="I197" s="21">
        <v>0</v>
      </c>
      <c r="J197" s="21">
        <v>0</v>
      </c>
      <c r="K197" s="89"/>
      <c r="L197" s="89"/>
    </row>
    <row r="198" spans="1:12">
      <c r="A198" s="102"/>
      <c r="B198" s="103"/>
      <c r="C198" s="83" t="s">
        <v>213</v>
      </c>
      <c r="D198" s="84">
        <v>46084.12</v>
      </c>
      <c r="E198" s="20">
        <v>40059.17</v>
      </c>
      <c r="F198" s="20">
        <v>30000</v>
      </c>
      <c r="G198" s="20">
        <v>52503</v>
      </c>
      <c r="H198" s="21">
        <v>50000</v>
      </c>
      <c r="I198" s="21">
        <v>50000</v>
      </c>
      <c r="J198" s="21">
        <v>50000</v>
      </c>
      <c r="K198" s="89"/>
      <c r="L198" s="89"/>
    </row>
    <row r="199" spans="1:12">
      <c r="A199" s="215"/>
      <c r="B199" s="216"/>
      <c r="C199" s="70" t="s">
        <v>214</v>
      </c>
      <c r="D199" s="71">
        <f t="shared" ref="D199:J199" si="13">SUM(D183:D198)</f>
        <v>2555265.6799999997</v>
      </c>
      <c r="E199" s="72">
        <f t="shared" si="13"/>
        <v>2813752.07</v>
      </c>
      <c r="F199" s="72">
        <f t="shared" si="13"/>
        <v>2695000</v>
      </c>
      <c r="G199" s="72">
        <f t="shared" si="13"/>
        <v>3303440.8600000003</v>
      </c>
      <c r="H199" s="72">
        <f>SUM(H183:H198)</f>
        <v>3151442</v>
      </c>
      <c r="I199" s="72">
        <f t="shared" si="13"/>
        <v>3147430</v>
      </c>
      <c r="J199" s="72">
        <f t="shared" si="13"/>
        <v>3147430</v>
      </c>
      <c r="K199" s="69"/>
      <c r="L199" s="89"/>
    </row>
    <row r="200" spans="1:12">
      <c r="A200" s="104" t="s">
        <v>215</v>
      </c>
      <c r="B200" s="70"/>
      <c r="C200" s="70" t="s">
        <v>216</v>
      </c>
      <c r="D200" s="71">
        <v>0</v>
      </c>
      <c r="E200" s="72">
        <v>0</v>
      </c>
      <c r="F200" s="72">
        <v>0</v>
      </c>
      <c r="G200" s="72">
        <v>0</v>
      </c>
      <c r="H200" s="72">
        <v>0</v>
      </c>
      <c r="I200" s="72">
        <v>0</v>
      </c>
      <c r="J200" s="72">
        <v>0</v>
      </c>
      <c r="K200" s="89"/>
      <c r="L200" s="89"/>
    </row>
    <row r="201" spans="1:12">
      <c r="A201" s="105"/>
      <c r="B201" s="106"/>
      <c r="C201" s="70" t="s">
        <v>217</v>
      </c>
      <c r="D201" s="71">
        <v>0</v>
      </c>
      <c r="E201" s="72">
        <v>0</v>
      </c>
      <c r="F201" s="72">
        <v>0</v>
      </c>
      <c r="G201" s="72">
        <v>0</v>
      </c>
      <c r="H201" s="72">
        <v>0</v>
      </c>
      <c r="I201" s="72">
        <v>0</v>
      </c>
      <c r="J201" s="72">
        <v>0</v>
      </c>
      <c r="K201" s="89"/>
      <c r="L201" s="89"/>
    </row>
    <row r="202" spans="1:12">
      <c r="A202" s="217"/>
      <c r="B202" s="218"/>
      <c r="C202" s="70" t="s">
        <v>218</v>
      </c>
      <c r="D202" s="70">
        <v>56538.53</v>
      </c>
      <c r="E202" s="72">
        <v>0</v>
      </c>
      <c r="F202" s="72">
        <v>0</v>
      </c>
      <c r="G202" s="72">
        <v>71641.52</v>
      </c>
      <c r="H202" s="107">
        <v>0</v>
      </c>
      <c r="I202" s="107">
        <v>0</v>
      </c>
      <c r="J202" s="107">
        <v>0</v>
      </c>
      <c r="K202" s="89"/>
      <c r="L202" s="89"/>
    </row>
    <row r="203" spans="1:12">
      <c r="A203" s="108"/>
      <c r="B203" s="109"/>
      <c r="C203" s="70" t="s">
        <v>418</v>
      </c>
      <c r="D203" s="71">
        <v>0</v>
      </c>
      <c r="E203" s="72">
        <v>20400</v>
      </c>
      <c r="F203" s="72">
        <v>284056</v>
      </c>
      <c r="G203" s="72">
        <v>192881</v>
      </c>
      <c r="H203" s="107">
        <v>322499</v>
      </c>
      <c r="I203" s="107">
        <v>168975</v>
      </c>
      <c r="J203" s="107">
        <v>168975</v>
      </c>
      <c r="K203" s="189"/>
      <c r="L203" s="89"/>
    </row>
    <row r="204" spans="1:12">
      <c r="A204" s="108"/>
      <c r="B204" s="109"/>
      <c r="C204" s="70" t="s">
        <v>219</v>
      </c>
      <c r="D204" s="71">
        <v>0</v>
      </c>
      <c r="E204" s="72">
        <v>0</v>
      </c>
      <c r="F204" s="72">
        <v>7933</v>
      </c>
      <c r="G204" s="72">
        <v>7933</v>
      </c>
      <c r="H204" s="107">
        <v>7933</v>
      </c>
      <c r="I204" s="107">
        <v>0</v>
      </c>
      <c r="J204" s="107">
        <v>0</v>
      </c>
      <c r="K204" s="89"/>
      <c r="L204" s="69"/>
    </row>
    <row r="205" spans="1:12">
      <c r="A205" s="215"/>
      <c r="B205" s="216"/>
      <c r="C205" s="70" t="s">
        <v>211</v>
      </c>
      <c r="D205" s="71">
        <v>0</v>
      </c>
      <c r="E205" s="72">
        <v>0</v>
      </c>
      <c r="F205" s="72">
        <v>150355</v>
      </c>
      <c r="G205" s="72">
        <v>150355</v>
      </c>
      <c r="H205" s="107">
        <v>150355</v>
      </c>
      <c r="I205" s="107">
        <v>0</v>
      </c>
      <c r="J205" s="107">
        <v>0</v>
      </c>
      <c r="K205" s="89"/>
      <c r="L205" s="89"/>
    </row>
    <row r="206" spans="1:12">
      <c r="A206" s="110" t="s">
        <v>220</v>
      </c>
      <c r="B206" s="111" t="s">
        <v>139</v>
      </c>
      <c r="C206" s="70" t="s">
        <v>52</v>
      </c>
      <c r="D206" s="71">
        <v>27519.43</v>
      </c>
      <c r="E206" s="72">
        <v>30058.1</v>
      </c>
      <c r="F206" s="72">
        <v>29187</v>
      </c>
      <c r="G206" s="72">
        <v>37779</v>
      </c>
      <c r="H206" s="112">
        <v>37784</v>
      </c>
      <c r="I206" s="112">
        <v>37784</v>
      </c>
      <c r="J206" s="112">
        <v>37784</v>
      </c>
      <c r="K206" s="89"/>
      <c r="L206" s="89"/>
    </row>
    <row r="207" spans="1:12">
      <c r="A207" s="113"/>
      <c r="B207" s="114"/>
      <c r="C207" s="70" t="s">
        <v>221</v>
      </c>
      <c r="D207" s="71">
        <v>0</v>
      </c>
      <c r="E207" s="72">
        <v>616.57000000000005</v>
      </c>
      <c r="F207" s="72">
        <v>0</v>
      </c>
      <c r="G207" s="72">
        <v>0</v>
      </c>
      <c r="H207" s="112">
        <v>0</v>
      </c>
      <c r="I207" s="112">
        <v>0</v>
      </c>
      <c r="J207" s="112">
        <v>0</v>
      </c>
      <c r="K207" s="89"/>
      <c r="L207" s="89"/>
    </row>
    <row r="208" spans="1:12">
      <c r="A208" s="113" t="s">
        <v>222</v>
      </c>
      <c r="B208" s="115" t="s">
        <v>223</v>
      </c>
      <c r="C208" s="70" t="s">
        <v>224</v>
      </c>
      <c r="D208" s="71">
        <v>0</v>
      </c>
      <c r="E208" s="72">
        <v>0</v>
      </c>
      <c r="F208" s="72">
        <v>0</v>
      </c>
      <c r="G208" s="72">
        <v>277.2</v>
      </c>
      <c r="H208" s="112">
        <v>0</v>
      </c>
      <c r="I208" s="112">
        <v>0</v>
      </c>
      <c r="J208" s="112">
        <v>0</v>
      </c>
      <c r="K208" s="89"/>
      <c r="L208" s="89"/>
    </row>
    <row r="209" spans="1:12">
      <c r="A209" s="213" t="s">
        <v>225</v>
      </c>
      <c r="B209" s="214"/>
      <c r="C209" s="38" t="s">
        <v>226</v>
      </c>
      <c r="D209" s="68">
        <f>SUM(D199:D208)</f>
        <v>2639323.6399999997</v>
      </c>
      <c r="E209" s="40">
        <f t="shared" ref="E209:J209" si="14">SUM(E199:E208)</f>
        <v>2864826.7399999998</v>
      </c>
      <c r="F209" s="40">
        <f t="shared" si="14"/>
        <v>3166531</v>
      </c>
      <c r="G209" s="40">
        <f t="shared" si="14"/>
        <v>3764307.5800000005</v>
      </c>
      <c r="H209" s="40">
        <f>SUM(H199:H208)</f>
        <v>3670013</v>
      </c>
      <c r="I209" s="40">
        <f t="shared" si="14"/>
        <v>3354189</v>
      </c>
      <c r="J209" s="40">
        <f t="shared" si="14"/>
        <v>3354189</v>
      </c>
      <c r="K209" s="69"/>
      <c r="L209" s="89"/>
    </row>
    <row r="210" spans="1:12">
      <c r="A210" s="66" t="s">
        <v>98</v>
      </c>
      <c r="B210" s="18">
        <v>633016</v>
      </c>
      <c r="C210" s="18" t="s">
        <v>227</v>
      </c>
      <c r="D210" s="30">
        <v>10434.049999999999</v>
      </c>
      <c r="E210" s="19">
        <v>17456.37</v>
      </c>
      <c r="F210" s="20">
        <v>17000</v>
      </c>
      <c r="G210" s="19">
        <v>22600.43</v>
      </c>
      <c r="H210" s="21">
        <v>24600</v>
      </c>
      <c r="I210" s="21">
        <v>26100</v>
      </c>
      <c r="J210" s="21">
        <v>26100</v>
      </c>
    </row>
    <row r="211" spans="1:12">
      <c r="A211" s="66" t="s">
        <v>98</v>
      </c>
      <c r="B211" s="18">
        <v>633016</v>
      </c>
      <c r="C211" s="18" t="s">
        <v>228</v>
      </c>
      <c r="D211" s="67">
        <v>0</v>
      </c>
      <c r="E211" s="19">
        <v>5000</v>
      </c>
      <c r="F211" s="20">
        <v>0</v>
      </c>
      <c r="G211" s="19">
        <v>4800</v>
      </c>
      <c r="H211" s="21">
        <v>0</v>
      </c>
      <c r="I211" s="21">
        <v>0</v>
      </c>
      <c r="J211" s="21">
        <v>0</v>
      </c>
    </row>
    <row r="212" spans="1:12">
      <c r="A212" s="66" t="s">
        <v>98</v>
      </c>
      <c r="B212" s="18">
        <v>633018</v>
      </c>
      <c r="C212" s="18" t="s">
        <v>229</v>
      </c>
      <c r="D212" s="67">
        <v>0</v>
      </c>
      <c r="E212" s="19">
        <v>0</v>
      </c>
      <c r="F212" s="20">
        <v>2000</v>
      </c>
      <c r="G212" s="19">
        <v>2000</v>
      </c>
      <c r="H212" s="21">
        <v>2000</v>
      </c>
      <c r="I212" s="21">
        <v>0</v>
      </c>
      <c r="J212" s="21">
        <v>0</v>
      </c>
    </row>
    <row r="213" spans="1:12">
      <c r="A213" s="92" t="s">
        <v>98</v>
      </c>
      <c r="B213" s="26">
        <v>637002</v>
      </c>
      <c r="C213" s="26" t="s">
        <v>230</v>
      </c>
      <c r="D213" s="67">
        <v>3851.99</v>
      </c>
      <c r="E213" s="19">
        <v>1739.28</v>
      </c>
      <c r="F213" s="20">
        <v>2000</v>
      </c>
      <c r="G213" s="19">
        <v>0</v>
      </c>
      <c r="H213" s="21">
        <v>2000</v>
      </c>
      <c r="I213" s="21">
        <v>2000</v>
      </c>
      <c r="J213" s="21">
        <v>2000</v>
      </c>
    </row>
    <row r="214" spans="1:12">
      <c r="A214" s="92" t="s">
        <v>98</v>
      </c>
      <c r="B214" s="26">
        <v>633004</v>
      </c>
      <c r="C214" s="26" t="s">
        <v>231</v>
      </c>
      <c r="D214" s="67">
        <v>0</v>
      </c>
      <c r="E214" s="19">
        <v>0</v>
      </c>
      <c r="F214" s="20">
        <v>0</v>
      </c>
      <c r="G214" s="19">
        <v>0</v>
      </c>
      <c r="H214" s="21">
        <v>1000</v>
      </c>
      <c r="I214" s="21">
        <v>0</v>
      </c>
      <c r="J214" s="21">
        <v>0</v>
      </c>
    </row>
    <row r="215" spans="1:12">
      <c r="A215" s="66" t="s">
        <v>98</v>
      </c>
      <c r="B215" s="18">
        <v>633006</v>
      </c>
      <c r="C215" s="18" t="s">
        <v>232</v>
      </c>
      <c r="D215" s="67">
        <v>97.25</v>
      </c>
      <c r="E215" s="19">
        <v>99.94</v>
      </c>
      <c r="F215" s="20">
        <v>100</v>
      </c>
      <c r="G215" s="19">
        <v>100</v>
      </c>
      <c r="H215" s="21">
        <v>100</v>
      </c>
      <c r="I215" s="21">
        <v>100</v>
      </c>
      <c r="J215" s="21">
        <v>100</v>
      </c>
    </row>
    <row r="216" spans="1:12">
      <c r="A216" s="66" t="s">
        <v>98</v>
      </c>
      <c r="B216" s="18">
        <v>635004</v>
      </c>
      <c r="C216" s="18" t="s">
        <v>233</v>
      </c>
      <c r="D216" s="30">
        <v>2534.8000000000002</v>
      </c>
      <c r="E216" s="19">
        <v>1986.96</v>
      </c>
      <c r="F216" s="20">
        <v>1000</v>
      </c>
      <c r="G216" s="19">
        <v>1000</v>
      </c>
      <c r="H216" s="21">
        <v>1000</v>
      </c>
      <c r="I216" s="21">
        <v>1000</v>
      </c>
      <c r="J216" s="21">
        <v>1000</v>
      </c>
    </row>
    <row r="217" spans="1:12">
      <c r="A217" s="66" t="s">
        <v>98</v>
      </c>
      <c r="B217" s="18">
        <v>635005</v>
      </c>
      <c r="C217" s="18" t="s">
        <v>234</v>
      </c>
      <c r="D217" s="67">
        <v>516</v>
      </c>
      <c r="E217" s="20">
        <v>133.54</v>
      </c>
      <c r="F217" s="20">
        <v>150</v>
      </c>
      <c r="G217" s="20">
        <v>150</v>
      </c>
      <c r="H217" s="21">
        <v>150</v>
      </c>
      <c r="I217" s="21">
        <v>150</v>
      </c>
      <c r="J217" s="21">
        <v>150</v>
      </c>
    </row>
    <row r="218" spans="1:12">
      <c r="A218" s="201" t="s">
        <v>235</v>
      </c>
      <c r="B218" s="202"/>
      <c r="C218" s="70" t="s">
        <v>236</v>
      </c>
      <c r="D218" s="70">
        <f t="shared" ref="D218:J218" si="15">SUM(D210:D217)</f>
        <v>17434.09</v>
      </c>
      <c r="E218" s="72">
        <f t="shared" si="15"/>
        <v>26416.089999999997</v>
      </c>
      <c r="F218" s="72">
        <f t="shared" si="15"/>
        <v>22250</v>
      </c>
      <c r="G218" s="72">
        <f t="shared" si="15"/>
        <v>30650.43</v>
      </c>
      <c r="H218" s="72">
        <f>SUM(H210:H217)</f>
        <v>30850</v>
      </c>
      <c r="I218" s="72">
        <f t="shared" si="15"/>
        <v>29350</v>
      </c>
      <c r="J218" s="72">
        <f t="shared" si="15"/>
        <v>29350</v>
      </c>
      <c r="K218" s="25"/>
    </row>
    <row r="219" spans="1:12">
      <c r="A219" s="66" t="s">
        <v>98</v>
      </c>
      <c r="B219" s="18">
        <v>632001</v>
      </c>
      <c r="C219" s="18" t="s">
        <v>237</v>
      </c>
      <c r="D219" s="67">
        <v>3072.37</v>
      </c>
      <c r="E219" s="19">
        <v>2446.21</v>
      </c>
      <c r="F219" s="20">
        <v>3850</v>
      </c>
      <c r="G219" s="19">
        <v>3850</v>
      </c>
      <c r="H219" s="21">
        <v>3850</v>
      </c>
      <c r="I219" s="21">
        <v>3850</v>
      </c>
      <c r="J219" s="21">
        <v>3850</v>
      </c>
    </row>
    <row r="220" spans="1:12">
      <c r="A220" s="66" t="s">
        <v>98</v>
      </c>
      <c r="B220" s="18">
        <v>635006</v>
      </c>
      <c r="C220" s="18" t="s">
        <v>238</v>
      </c>
      <c r="D220" s="67">
        <v>12600</v>
      </c>
      <c r="E220" s="19">
        <v>96.58</v>
      </c>
      <c r="F220" s="20">
        <v>1000</v>
      </c>
      <c r="G220" s="19">
        <v>1000</v>
      </c>
      <c r="H220" s="21">
        <v>1000</v>
      </c>
      <c r="I220" s="21">
        <v>0</v>
      </c>
      <c r="J220" s="21">
        <v>0</v>
      </c>
    </row>
    <row r="221" spans="1:12">
      <c r="A221" s="66" t="s">
        <v>98</v>
      </c>
      <c r="B221" s="18">
        <v>635006</v>
      </c>
      <c r="C221" s="18" t="s">
        <v>239</v>
      </c>
      <c r="D221" s="67">
        <v>2092</v>
      </c>
      <c r="E221" s="19">
        <v>915.2</v>
      </c>
      <c r="F221" s="20">
        <v>1373</v>
      </c>
      <c r="G221" s="19">
        <v>1373</v>
      </c>
      <c r="H221" s="21">
        <v>1373</v>
      </c>
      <c r="I221" s="21">
        <v>1373</v>
      </c>
      <c r="J221" s="21">
        <v>1373</v>
      </c>
    </row>
    <row r="222" spans="1:12">
      <c r="A222" s="201" t="s">
        <v>240</v>
      </c>
      <c r="B222" s="202"/>
      <c r="C222" s="70" t="s">
        <v>241</v>
      </c>
      <c r="D222" s="71">
        <f t="shared" ref="D222:J222" si="16">SUM(D219:D221)</f>
        <v>17764.37</v>
      </c>
      <c r="E222" s="72">
        <f t="shared" si="16"/>
        <v>3457.99</v>
      </c>
      <c r="F222" s="116">
        <f t="shared" si="16"/>
        <v>6223</v>
      </c>
      <c r="G222" s="72">
        <f t="shared" si="16"/>
        <v>6223</v>
      </c>
      <c r="H222" s="116">
        <f>SUM(H219:H221)</f>
        <v>6223</v>
      </c>
      <c r="I222" s="116">
        <f t="shared" si="16"/>
        <v>5223</v>
      </c>
      <c r="J222" s="116">
        <f t="shared" si="16"/>
        <v>5223</v>
      </c>
      <c r="K222" s="25"/>
    </row>
    <row r="223" spans="1:12">
      <c r="A223" s="213" t="s">
        <v>242</v>
      </c>
      <c r="B223" s="214"/>
      <c r="C223" s="38" t="s">
        <v>243</v>
      </c>
      <c r="D223" s="68">
        <f>SUM(D218+D222)</f>
        <v>35198.46</v>
      </c>
      <c r="E223" s="40">
        <f>SUM(E218+E222)</f>
        <v>29874.079999999994</v>
      </c>
      <c r="F223" s="40">
        <f>F218+F222</f>
        <v>28473</v>
      </c>
      <c r="G223" s="40">
        <f>SUM(G218+G222)</f>
        <v>36873.43</v>
      </c>
      <c r="H223" s="40">
        <f>SUM(H218+H222)</f>
        <v>37073</v>
      </c>
      <c r="I223" s="40">
        <f>SUM(I218+I222)</f>
        <v>34573</v>
      </c>
      <c r="J223" s="40">
        <f>SUM(J218+J222)</f>
        <v>34573</v>
      </c>
      <c r="K223" s="69"/>
    </row>
    <row r="224" spans="1:12">
      <c r="A224" s="66" t="s">
        <v>98</v>
      </c>
      <c r="B224" s="18">
        <v>637002</v>
      </c>
      <c r="C224" s="18" t="s">
        <v>244</v>
      </c>
      <c r="D224" s="67">
        <v>500</v>
      </c>
      <c r="E224" s="20">
        <v>500</v>
      </c>
      <c r="F224" s="20">
        <v>500</v>
      </c>
      <c r="G224" s="20">
        <v>0</v>
      </c>
      <c r="H224" s="21">
        <v>300</v>
      </c>
      <c r="I224" s="21"/>
      <c r="J224" s="21"/>
    </row>
    <row r="225" spans="1:10">
      <c r="A225" s="66" t="s">
        <v>98</v>
      </c>
      <c r="B225" s="18">
        <v>637002</v>
      </c>
      <c r="C225" s="18" t="s">
        <v>245</v>
      </c>
      <c r="D225" s="67">
        <v>400</v>
      </c>
      <c r="E225" s="20">
        <v>400</v>
      </c>
      <c r="F225" s="20">
        <v>400</v>
      </c>
      <c r="G225" s="20">
        <v>300</v>
      </c>
      <c r="H225" s="21">
        <v>300</v>
      </c>
      <c r="I225" s="21"/>
      <c r="J225" s="21"/>
    </row>
    <row r="226" spans="1:10">
      <c r="A226" s="66" t="s">
        <v>98</v>
      </c>
      <c r="B226" s="18">
        <v>637002</v>
      </c>
      <c r="C226" s="18" t="s">
        <v>246</v>
      </c>
      <c r="D226" s="67">
        <v>700</v>
      </c>
      <c r="E226" s="20">
        <v>500</v>
      </c>
      <c r="F226" s="20">
        <v>500</v>
      </c>
      <c r="G226" s="20">
        <v>350</v>
      </c>
      <c r="H226" s="21">
        <v>800</v>
      </c>
      <c r="I226" s="21"/>
      <c r="J226" s="21"/>
    </row>
    <row r="227" spans="1:10">
      <c r="A227" s="66" t="s">
        <v>98</v>
      </c>
      <c r="B227" s="18">
        <v>637002</v>
      </c>
      <c r="C227" s="18" t="s">
        <v>247</v>
      </c>
      <c r="D227" s="67">
        <v>1810</v>
      </c>
      <c r="E227" s="20">
        <v>2000</v>
      </c>
      <c r="F227" s="20">
        <v>2000</v>
      </c>
      <c r="G227" s="20">
        <v>1800</v>
      </c>
      <c r="H227" s="21">
        <v>1800</v>
      </c>
      <c r="I227" s="21"/>
      <c r="J227" s="21"/>
    </row>
    <row r="228" spans="1:10">
      <c r="A228" s="66" t="s">
        <v>248</v>
      </c>
      <c r="B228" s="18">
        <v>637002</v>
      </c>
      <c r="C228" s="18" t="s">
        <v>249</v>
      </c>
      <c r="D228" s="67">
        <v>1400</v>
      </c>
      <c r="E228" s="20">
        <v>1600</v>
      </c>
      <c r="F228" s="20">
        <v>1300</v>
      </c>
      <c r="G228" s="20">
        <v>1607</v>
      </c>
      <c r="H228" s="21">
        <v>2000</v>
      </c>
      <c r="I228" s="21"/>
      <c r="J228" s="21"/>
    </row>
    <row r="229" spans="1:10">
      <c r="A229" s="66" t="s">
        <v>248</v>
      </c>
      <c r="B229" s="18">
        <v>637002</v>
      </c>
      <c r="C229" s="18" t="s">
        <v>250</v>
      </c>
      <c r="D229" s="67">
        <v>1000</v>
      </c>
      <c r="E229" s="20">
        <v>1400</v>
      </c>
      <c r="F229" s="20">
        <v>1400</v>
      </c>
      <c r="G229" s="20">
        <v>1300</v>
      </c>
      <c r="H229" s="21">
        <v>2900</v>
      </c>
      <c r="I229" s="21"/>
      <c r="J229" s="21"/>
    </row>
    <row r="230" spans="1:10">
      <c r="A230" s="66" t="s">
        <v>98</v>
      </c>
      <c r="B230" s="18">
        <v>637002</v>
      </c>
      <c r="C230" s="18" t="s">
        <v>251</v>
      </c>
      <c r="D230" s="67">
        <v>3300</v>
      </c>
      <c r="E230" s="20">
        <v>1100</v>
      </c>
      <c r="F230" s="20">
        <v>1100</v>
      </c>
      <c r="G230" s="20">
        <v>1500</v>
      </c>
      <c r="H230" s="21">
        <v>1300</v>
      </c>
      <c r="I230" s="21"/>
      <c r="J230" s="21"/>
    </row>
    <row r="231" spans="1:10">
      <c r="A231" s="66" t="s">
        <v>98</v>
      </c>
      <c r="B231" s="18">
        <v>637002</v>
      </c>
      <c r="C231" s="18" t="s">
        <v>394</v>
      </c>
      <c r="D231" s="67">
        <v>2800</v>
      </c>
      <c r="E231" s="20">
        <v>3000</v>
      </c>
      <c r="F231" s="20">
        <v>3000</v>
      </c>
      <c r="G231" s="20">
        <v>2700</v>
      </c>
      <c r="H231" s="21">
        <v>3100</v>
      </c>
      <c r="I231" s="21"/>
      <c r="J231" s="21"/>
    </row>
    <row r="232" spans="1:10">
      <c r="A232" s="66" t="s">
        <v>248</v>
      </c>
      <c r="B232" s="18">
        <v>642001</v>
      </c>
      <c r="C232" s="18" t="s">
        <v>252</v>
      </c>
      <c r="D232" s="67">
        <v>2700</v>
      </c>
      <c r="E232" s="20">
        <v>3300</v>
      </c>
      <c r="F232" s="20">
        <v>3000</v>
      </c>
      <c r="G232" s="20">
        <v>6367</v>
      </c>
      <c r="H232" s="21">
        <v>5100</v>
      </c>
      <c r="I232" s="21"/>
      <c r="J232" s="21"/>
    </row>
    <row r="233" spans="1:10">
      <c r="A233" s="66" t="s">
        <v>98</v>
      </c>
      <c r="B233" s="18">
        <v>637002</v>
      </c>
      <c r="C233" s="18" t="s">
        <v>253</v>
      </c>
      <c r="D233" s="67">
        <v>920</v>
      </c>
      <c r="E233" s="20">
        <v>1500</v>
      </c>
      <c r="F233" s="20">
        <v>1500</v>
      </c>
      <c r="G233" s="20">
        <v>1300</v>
      </c>
      <c r="H233" s="21">
        <v>1000</v>
      </c>
      <c r="I233" s="21"/>
      <c r="J233" s="21"/>
    </row>
    <row r="234" spans="1:10">
      <c r="A234" s="66" t="s">
        <v>98</v>
      </c>
      <c r="B234" s="18">
        <v>637002</v>
      </c>
      <c r="C234" s="18" t="s">
        <v>254</v>
      </c>
      <c r="D234" s="67">
        <v>2000</v>
      </c>
      <c r="E234" s="20">
        <v>1400</v>
      </c>
      <c r="F234" s="20">
        <v>1400</v>
      </c>
      <c r="G234" s="20">
        <v>1200</v>
      </c>
      <c r="H234" s="21">
        <v>681</v>
      </c>
      <c r="I234" s="21"/>
      <c r="J234" s="21"/>
    </row>
    <row r="235" spans="1:10">
      <c r="A235" s="66" t="s">
        <v>248</v>
      </c>
      <c r="B235" s="18">
        <v>637002</v>
      </c>
      <c r="C235" s="18" t="s">
        <v>255</v>
      </c>
      <c r="D235" s="67">
        <v>800</v>
      </c>
      <c r="E235" s="20">
        <v>800</v>
      </c>
      <c r="F235" s="20">
        <v>800</v>
      </c>
      <c r="G235" s="20">
        <v>700</v>
      </c>
      <c r="H235" s="21">
        <v>0</v>
      </c>
      <c r="I235" s="21"/>
      <c r="J235" s="21"/>
    </row>
    <row r="236" spans="1:10">
      <c r="A236" s="66" t="s">
        <v>98</v>
      </c>
      <c r="B236" s="18">
        <v>637002</v>
      </c>
      <c r="C236" s="18" t="s">
        <v>256</v>
      </c>
      <c r="D236" s="67">
        <v>100</v>
      </c>
      <c r="E236" s="20">
        <v>100</v>
      </c>
      <c r="F236" s="20">
        <v>100</v>
      </c>
      <c r="G236" s="20">
        <v>100</v>
      </c>
      <c r="H236" s="21">
        <v>0</v>
      </c>
      <c r="I236" s="21"/>
      <c r="J236" s="21"/>
    </row>
    <row r="237" spans="1:10">
      <c r="A237" s="66" t="s">
        <v>248</v>
      </c>
      <c r="B237" s="18">
        <v>637002</v>
      </c>
      <c r="C237" s="18" t="s">
        <v>257</v>
      </c>
      <c r="D237" s="67">
        <v>0</v>
      </c>
      <c r="E237" s="20">
        <v>1820</v>
      </c>
      <c r="F237" s="20">
        <v>800</v>
      </c>
      <c r="G237" s="20">
        <v>2000</v>
      </c>
      <c r="H237" s="21">
        <v>1200</v>
      </c>
      <c r="I237" s="21"/>
      <c r="J237" s="21"/>
    </row>
    <row r="238" spans="1:10">
      <c r="A238" s="66" t="s">
        <v>98</v>
      </c>
      <c r="B238" s="18">
        <v>637002</v>
      </c>
      <c r="C238" s="18" t="s">
        <v>258</v>
      </c>
      <c r="D238" s="67">
        <v>0</v>
      </c>
      <c r="E238" s="20">
        <v>0</v>
      </c>
      <c r="F238" s="20">
        <v>0</v>
      </c>
      <c r="G238" s="20">
        <v>700</v>
      </c>
      <c r="H238" s="21">
        <v>600</v>
      </c>
      <c r="I238" s="21"/>
      <c r="J238" s="21"/>
    </row>
    <row r="239" spans="1:10">
      <c r="A239" s="66" t="s">
        <v>98</v>
      </c>
      <c r="B239" s="18">
        <v>637002</v>
      </c>
      <c r="C239" s="18" t="s">
        <v>392</v>
      </c>
      <c r="D239" s="67">
        <v>0</v>
      </c>
      <c r="E239" s="20">
        <v>0</v>
      </c>
      <c r="F239" s="20">
        <v>0</v>
      </c>
      <c r="G239" s="20">
        <v>400</v>
      </c>
      <c r="H239" s="21">
        <v>500</v>
      </c>
      <c r="I239" s="21"/>
      <c r="J239" s="21"/>
    </row>
    <row r="240" spans="1:10">
      <c r="A240" s="66" t="s">
        <v>98</v>
      </c>
      <c r="B240" s="18">
        <v>637002</v>
      </c>
      <c r="C240" s="18" t="s">
        <v>393</v>
      </c>
      <c r="D240" s="67">
        <v>0</v>
      </c>
      <c r="E240" s="20">
        <v>0</v>
      </c>
      <c r="F240" s="20">
        <v>0</v>
      </c>
      <c r="G240" s="20">
        <v>0</v>
      </c>
      <c r="H240" s="21">
        <v>300</v>
      </c>
      <c r="I240" s="21"/>
      <c r="J240" s="21"/>
    </row>
    <row r="241" spans="1:12">
      <c r="A241" s="66" t="s">
        <v>98</v>
      </c>
      <c r="B241" s="18">
        <v>637002</v>
      </c>
      <c r="C241" s="18" t="s">
        <v>259</v>
      </c>
      <c r="D241" s="67">
        <v>0</v>
      </c>
      <c r="E241" s="20">
        <v>0</v>
      </c>
      <c r="F241" s="20">
        <v>1620</v>
      </c>
      <c r="G241" s="20">
        <v>0</v>
      </c>
      <c r="H241" s="21">
        <v>0</v>
      </c>
      <c r="I241" s="21"/>
      <c r="J241" s="21"/>
      <c r="K241" s="117"/>
      <c r="L241" s="118"/>
    </row>
    <row r="242" spans="1:12">
      <c r="A242" s="201" t="s">
        <v>260</v>
      </c>
      <c r="B242" s="202"/>
      <c r="C242" s="70" t="s">
        <v>261</v>
      </c>
      <c r="D242" s="71">
        <f>SUM(D224:D241)</f>
        <v>18430</v>
      </c>
      <c r="E242" s="72">
        <f>SUM(E224:E241)</f>
        <v>19420</v>
      </c>
      <c r="F242" s="72">
        <f>SUM(F224:F241)</f>
        <v>19420</v>
      </c>
      <c r="G242" s="72">
        <f>SUM(G224:G241)</f>
        <v>22324</v>
      </c>
      <c r="H242" s="72">
        <f>SUM(H224:H241)</f>
        <v>21881</v>
      </c>
      <c r="I242" s="72">
        <v>21881</v>
      </c>
      <c r="J242" s="72">
        <v>21881</v>
      </c>
      <c r="K242" s="25"/>
    </row>
    <row r="243" spans="1:12">
      <c r="A243" s="74" t="s">
        <v>89</v>
      </c>
      <c r="B243" s="26">
        <v>641006</v>
      </c>
      <c r="C243" s="26" t="s">
        <v>262</v>
      </c>
      <c r="D243" s="67">
        <v>210</v>
      </c>
      <c r="E243" s="20">
        <v>65</v>
      </c>
      <c r="F243" s="20">
        <v>0</v>
      </c>
      <c r="G243" s="20">
        <v>0</v>
      </c>
      <c r="H243" s="21">
        <v>0</v>
      </c>
      <c r="I243" s="21">
        <v>0</v>
      </c>
      <c r="J243" s="21">
        <v>0</v>
      </c>
    </row>
    <row r="244" spans="1:12">
      <c r="A244" s="74" t="s">
        <v>89</v>
      </c>
      <c r="B244" s="26">
        <v>642002</v>
      </c>
      <c r="C244" s="26" t="s">
        <v>263</v>
      </c>
      <c r="D244" s="67">
        <v>0</v>
      </c>
      <c r="E244" s="20">
        <v>6168.16</v>
      </c>
      <c r="F244" s="20">
        <v>3439</v>
      </c>
      <c r="G244" s="20">
        <v>7944</v>
      </c>
      <c r="H244" s="21">
        <v>7944</v>
      </c>
      <c r="I244" s="21">
        <v>7944</v>
      </c>
      <c r="J244" s="21">
        <v>7944</v>
      </c>
    </row>
    <row r="245" spans="1:12">
      <c r="A245" s="74" t="s">
        <v>89</v>
      </c>
      <c r="B245" s="26">
        <v>642002</v>
      </c>
      <c r="C245" s="26" t="s">
        <v>264</v>
      </c>
      <c r="D245" s="67">
        <v>0</v>
      </c>
      <c r="E245" s="20">
        <v>0</v>
      </c>
      <c r="F245" s="20">
        <v>0</v>
      </c>
      <c r="G245" s="20">
        <v>0</v>
      </c>
      <c r="H245" s="21">
        <v>0</v>
      </c>
      <c r="I245" s="21">
        <v>0</v>
      </c>
      <c r="J245" s="21">
        <v>0</v>
      </c>
    </row>
    <row r="246" spans="1:12">
      <c r="A246" s="66" t="s">
        <v>89</v>
      </c>
      <c r="B246" s="18">
        <v>642002</v>
      </c>
      <c r="C246" s="18" t="s">
        <v>265</v>
      </c>
      <c r="D246" s="67">
        <v>44232.07</v>
      </c>
      <c r="E246" s="19">
        <v>43717.5</v>
      </c>
      <c r="F246" s="20">
        <v>43718</v>
      </c>
      <c r="G246" s="19">
        <v>27369</v>
      </c>
      <c r="H246" s="21">
        <v>35641</v>
      </c>
      <c r="I246" s="21">
        <v>35641</v>
      </c>
      <c r="J246" s="21">
        <v>35641</v>
      </c>
    </row>
    <row r="247" spans="1:12">
      <c r="A247" s="201" t="s">
        <v>266</v>
      </c>
      <c r="B247" s="202"/>
      <c r="C247" s="70" t="s">
        <v>267</v>
      </c>
      <c r="D247" s="71">
        <f t="shared" ref="D247:J247" si="17">SUM(D243:D246)</f>
        <v>44442.07</v>
      </c>
      <c r="E247" s="72">
        <f t="shared" si="17"/>
        <v>49950.66</v>
      </c>
      <c r="F247" s="72">
        <f t="shared" si="17"/>
        <v>47157</v>
      </c>
      <c r="G247" s="72">
        <f t="shared" si="17"/>
        <v>35313</v>
      </c>
      <c r="H247" s="72">
        <f>SUM(H243:H246)</f>
        <v>43585</v>
      </c>
      <c r="I247" s="72">
        <f t="shared" si="17"/>
        <v>43585</v>
      </c>
      <c r="J247" s="72">
        <f t="shared" si="17"/>
        <v>43585</v>
      </c>
      <c r="K247" s="25"/>
    </row>
    <row r="248" spans="1:12">
      <c r="A248" s="213" t="s">
        <v>268</v>
      </c>
      <c r="B248" s="214"/>
      <c r="C248" s="38" t="s">
        <v>269</v>
      </c>
      <c r="D248" s="68">
        <f>SUM(D242+D247)</f>
        <v>62872.07</v>
      </c>
      <c r="E248" s="40">
        <f>SUM(E242+E247)</f>
        <v>69370.66</v>
      </c>
      <c r="F248" s="40">
        <f>F242+F247</f>
        <v>66577</v>
      </c>
      <c r="G248" s="40">
        <f>SUM(G242+G247)</f>
        <v>57637</v>
      </c>
      <c r="H248" s="40">
        <f>SUM(H242+H247)</f>
        <v>65466</v>
      </c>
      <c r="I248" s="40">
        <f>SUM(I242+I247)</f>
        <v>65466</v>
      </c>
      <c r="J248" s="40">
        <f>SUM(J242+J247)</f>
        <v>65466</v>
      </c>
      <c r="K248" s="69"/>
    </row>
    <row r="249" spans="1:12">
      <c r="A249" s="66" t="s">
        <v>270</v>
      </c>
      <c r="B249" s="18">
        <v>632001</v>
      </c>
      <c r="C249" s="18" t="s">
        <v>271</v>
      </c>
      <c r="D249" s="67">
        <v>7674.21</v>
      </c>
      <c r="E249" s="19">
        <v>6750.49</v>
      </c>
      <c r="F249" s="20">
        <v>11748</v>
      </c>
      <c r="G249" s="19">
        <v>10622.08</v>
      </c>
      <c r="H249" s="21">
        <v>9000</v>
      </c>
      <c r="I249" s="21">
        <v>9000</v>
      </c>
      <c r="J249" s="21">
        <v>9000</v>
      </c>
    </row>
    <row r="250" spans="1:12">
      <c r="A250" s="76" t="s">
        <v>270</v>
      </c>
      <c r="B250" s="27">
        <v>635</v>
      </c>
      <c r="C250" s="27" t="s">
        <v>272</v>
      </c>
      <c r="D250" s="77">
        <v>0</v>
      </c>
      <c r="E250" s="19">
        <v>1812</v>
      </c>
      <c r="F250" s="20">
        <v>0</v>
      </c>
      <c r="G250" s="19">
        <v>0</v>
      </c>
      <c r="H250" s="21">
        <v>0</v>
      </c>
      <c r="I250" s="21">
        <v>0</v>
      </c>
      <c r="J250" s="21">
        <v>0</v>
      </c>
    </row>
    <row r="251" spans="1:12">
      <c r="A251" s="76" t="s">
        <v>270</v>
      </c>
      <c r="B251" s="27">
        <v>635</v>
      </c>
      <c r="C251" s="27" t="s">
        <v>409</v>
      </c>
      <c r="D251" s="77">
        <v>4388.87</v>
      </c>
      <c r="E251" s="19">
        <v>0</v>
      </c>
      <c r="F251" s="20">
        <v>0</v>
      </c>
      <c r="G251" s="19">
        <v>0</v>
      </c>
      <c r="H251" s="21">
        <v>0</v>
      </c>
      <c r="I251" s="21">
        <v>0</v>
      </c>
      <c r="J251" s="21">
        <v>0</v>
      </c>
    </row>
    <row r="252" spans="1:12">
      <c r="A252" s="76" t="s">
        <v>270</v>
      </c>
      <c r="B252" s="27">
        <v>716</v>
      </c>
      <c r="C252" s="27" t="s">
        <v>410</v>
      </c>
      <c r="D252" s="77">
        <v>1970</v>
      </c>
      <c r="E252" s="19">
        <v>0</v>
      </c>
      <c r="F252" s="20">
        <v>0</v>
      </c>
      <c r="G252" s="19">
        <v>0</v>
      </c>
      <c r="H252" s="21">
        <v>0</v>
      </c>
      <c r="I252" s="21">
        <v>0</v>
      </c>
      <c r="J252" s="21">
        <v>0</v>
      </c>
    </row>
    <row r="253" spans="1:12">
      <c r="A253" s="119" t="s">
        <v>270</v>
      </c>
      <c r="B253" s="27">
        <v>717001</v>
      </c>
      <c r="C253" s="27" t="s">
        <v>411</v>
      </c>
      <c r="D253" s="77">
        <v>13039.09</v>
      </c>
      <c r="E253" s="19">
        <v>1095.67</v>
      </c>
      <c r="F253" s="20">
        <v>0</v>
      </c>
      <c r="G253" s="19">
        <v>0</v>
      </c>
      <c r="H253" s="31">
        <v>0</v>
      </c>
      <c r="I253" s="120">
        <v>0</v>
      </c>
      <c r="J253" s="120">
        <v>0</v>
      </c>
    </row>
    <row r="254" spans="1:12">
      <c r="A254" s="222" t="s">
        <v>273</v>
      </c>
      <c r="B254" s="223"/>
      <c r="C254" s="121" t="s">
        <v>274</v>
      </c>
      <c r="D254" s="122">
        <f t="shared" ref="D254:J254" si="18">SUM(D249:D253)</f>
        <v>27072.17</v>
      </c>
      <c r="E254" s="122">
        <f t="shared" si="18"/>
        <v>9658.16</v>
      </c>
      <c r="F254" s="122">
        <f t="shared" si="18"/>
        <v>11748</v>
      </c>
      <c r="G254" s="122">
        <f t="shared" si="18"/>
        <v>10622.08</v>
      </c>
      <c r="H254" s="122">
        <f t="shared" si="18"/>
        <v>9000</v>
      </c>
      <c r="I254" s="122">
        <f t="shared" si="18"/>
        <v>9000</v>
      </c>
      <c r="J254" s="122">
        <f t="shared" si="18"/>
        <v>9000</v>
      </c>
      <c r="K254" s="25"/>
    </row>
    <row r="255" spans="1:12">
      <c r="A255" s="76" t="s">
        <v>248</v>
      </c>
      <c r="B255" s="27">
        <v>632001</v>
      </c>
      <c r="C255" s="27" t="s">
        <v>275</v>
      </c>
      <c r="D255" s="77">
        <v>240</v>
      </c>
      <c r="E255" s="19">
        <v>462.8</v>
      </c>
      <c r="F255" s="20">
        <v>770</v>
      </c>
      <c r="G255" s="19">
        <v>770</v>
      </c>
      <c r="H255" s="21">
        <v>600</v>
      </c>
      <c r="I255" s="21">
        <v>600</v>
      </c>
      <c r="J255" s="21">
        <v>600</v>
      </c>
    </row>
    <row r="256" spans="1:12">
      <c r="A256" s="76" t="s">
        <v>248</v>
      </c>
      <c r="B256" s="187">
        <v>633</v>
      </c>
      <c r="C256" s="27" t="s">
        <v>276</v>
      </c>
      <c r="D256" s="77">
        <v>0</v>
      </c>
      <c r="E256" s="19">
        <v>0</v>
      </c>
      <c r="F256" s="20">
        <v>0</v>
      </c>
      <c r="G256" s="19">
        <v>1560.92</v>
      </c>
      <c r="H256" s="21">
        <v>0</v>
      </c>
      <c r="I256" s="21">
        <v>0</v>
      </c>
      <c r="J256" s="21">
        <v>0</v>
      </c>
    </row>
    <row r="257" spans="1:11">
      <c r="A257" s="76" t="s">
        <v>248</v>
      </c>
      <c r="B257" s="123">
        <v>633006</v>
      </c>
      <c r="C257" s="27" t="s">
        <v>277</v>
      </c>
      <c r="D257" s="77">
        <v>0</v>
      </c>
      <c r="E257" s="19">
        <v>0</v>
      </c>
      <c r="F257" s="20">
        <v>0</v>
      </c>
      <c r="G257" s="19">
        <v>368.18</v>
      </c>
      <c r="H257" s="21">
        <v>0</v>
      </c>
      <c r="I257" s="21">
        <v>0</v>
      </c>
      <c r="J257" s="21">
        <v>0</v>
      </c>
    </row>
    <row r="258" spans="1:11">
      <c r="A258" s="76" t="s">
        <v>248</v>
      </c>
      <c r="B258" s="27">
        <v>635</v>
      </c>
      <c r="C258" s="27" t="s">
        <v>278</v>
      </c>
      <c r="D258" s="77">
        <v>0</v>
      </c>
      <c r="E258" s="19">
        <v>0</v>
      </c>
      <c r="F258" s="20">
        <v>500</v>
      </c>
      <c r="G258" s="19">
        <v>500</v>
      </c>
      <c r="H258" s="21">
        <v>500</v>
      </c>
      <c r="I258" s="21">
        <v>500</v>
      </c>
      <c r="J258" s="21">
        <v>500</v>
      </c>
    </row>
    <row r="259" spans="1:11">
      <c r="A259" s="76" t="s">
        <v>248</v>
      </c>
      <c r="B259" s="27">
        <v>716</v>
      </c>
      <c r="C259" s="27" t="s">
        <v>279</v>
      </c>
      <c r="D259" s="77">
        <v>0</v>
      </c>
      <c r="E259" s="19">
        <v>0</v>
      </c>
      <c r="F259" s="20">
        <v>0</v>
      </c>
      <c r="G259" s="19">
        <v>0</v>
      </c>
      <c r="H259" s="31">
        <v>0</v>
      </c>
      <c r="I259" s="31">
        <v>0</v>
      </c>
      <c r="J259" s="31">
        <v>0</v>
      </c>
    </row>
    <row r="260" spans="1:11">
      <c r="A260" s="76" t="s">
        <v>248</v>
      </c>
      <c r="B260" s="27">
        <v>717002</v>
      </c>
      <c r="C260" s="27" t="s">
        <v>280</v>
      </c>
      <c r="D260" s="77">
        <v>0</v>
      </c>
      <c r="E260" s="19">
        <v>0</v>
      </c>
      <c r="F260" s="20">
        <v>0</v>
      </c>
      <c r="G260" s="19">
        <v>0</v>
      </c>
      <c r="H260" s="31">
        <v>0</v>
      </c>
      <c r="I260" s="31">
        <v>0</v>
      </c>
      <c r="J260" s="31">
        <v>0</v>
      </c>
    </row>
    <row r="261" spans="1:11">
      <c r="A261" s="76" t="s">
        <v>248</v>
      </c>
      <c r="B261" s="27">
        <v>717002</v>
      </c>
      <c r="C261" s="27" t="s">
        <v>281</v>
      </c>
      <c r="D261" s="77">
        <v>0</v>
      </c>
      <c r="E261" s="19">
        <v>13995.5</v>
      </c>
      <c r="F261" s="20">
        <v>0</v>
      </c>
      <c r="G261" s="19">
        <v>0</v>
      </c>
      <c r="H261" s="31">
        <v>0</v>
      </c>
      <c r="I261" s="31">
        <v>0</v>
      </c>
      <c r="J261" s="31">
        <v>0</v>
      </c>
    </row>
    <row r="262" spans="1:11">
      <c r="A262" s="76" t="s">
        <v>248</v>
      </c>
      <c r="B262" s="123">
        <v>717001</v>
      </c>
      <c r="C262" s="27" t="s">
        <v>282</v>
      </c>
      <c r="D262" s="77">
        <v>0</v>
      </c>
      <c r="E262" s="19">
        <v>0</v>
      </c>
      <c r="F262" s="20">
        <v>0</v>
      </c>
      <c r="G262" s="19">
        <v>23646.87</v>
      </c>
      <c r="H262" s="31">
        <v>0</v>
      </c>
      <c r="I262" s="31">
        <v>0</v>
      </c>
      <c r="J262" s="31">
        <v>0</v>
      </c>
    </row>
    <row r="263" spans="1:11">
      <c r="A263" s="76" t="s">
        <v>248</v>
      </c>
      <c r="B263" s="123">
        <v>717001</v>
      </c>
      <c r="C263" s="27" t="s">
        <v>283</v>
      </c>
      <c r="D263" s="77">
        <v>0</v>
      </c>
      <c r="E263" s="19">
        <v>8856</v>
      </c>
      <c r="F263" s="20">
        <v>0</v>
      </c>
      <c r="G263" s="19">
        <v>0</v>
      </c>
      <c r="H263" s="31">
        <v>0</v>
      </c>
      <c r="I263" s="31">
        <v>0</v>
      </c>
      <c r="J263" s="31">
        <v>0</v>
      </c>
    </row>
    <row r="264" spans="1:11">
      <c r="A264" s="76" t="s">
        <v>248</v>
      </c>
      <c r="B264" s="123">
        <v>717</v>
      </c>
      <c r="C264" s="27" t="s">
        <v>284</v>
      </c>
      <c r="D264" s="77">
        <v>0</v>
      </c>
      <c r="E264" s="19">
        <v>3140</v>
      </c>
      <c r="F264" s="20">
        <v>0</v>
      </c>
      <c r="G264" s="19">
        <v>0</v>
      </c>
      <c r="H264" s="31">
        <v>0</v>
      </c>
      <c r="I264" s="31">
        <v>0</v>
      </c>
      <c r="J264" s="31">
        <v>0</v>
      </c>
    </row>
    <row r="265" spans="1:11">
      <c r="A265" s="201" t="s">
        <v>285</v>
      </c>
      <c r="B265" s="202"/>
      <c r="C265" s="70" t="s">
        <v>286</v>
      </c>
      <c r="D265" s="71">
        <f t="shared" ref="D265:J265" si="19">SUM(D255:D264)</f>
        <v>240</v>
      </c>
      <c r="E265" s="72">
        <f t="shared" si="19"/>
        <v>26454.3</v>
      </c>
      <c r="F265" s="72">
        <f t="shared" si="19"/>
        <v>1270</v>
      </c>
      <c r="G265" s="72">
        <f t="shared" si="19"/>
        <v>26845.969999999998</v>
      </c>
      <c r="H265" s="72">
        <f>SUM(H255:H264)</f>
        <v>1100</v>
      </c>
      <c r="I265" s="72">
        <f t="shared" si="19"/>
        <v>1100</v>
      </c>
      <c r="J265" s="72">
        <f t="shared" si="19"/>
        <v>1100</v>
      </c>
      <c r="K265" s="25"/>
    </row>
    <row r="266" spans="1:11">
      <c r="A266" s="213" t="s">
        <v>287</v>
      </c>
      <c r="B266" s="214"/>
      <c r="C266" s="38" t="s">
        <v>288</v>
      </c>
      <c r="D266" s="68">
        <f>SUM(D254+D265)</f>
        <v>27312.17</v>
      </c>
      <c r="E266" s="40">
        <f>SUM(E254+E265)</f>
        <v>36112.46</v>
      </c>
      <c r="F266" s="40">
        <f>F254+F265</f>
        <v>13018</v>
      </c>
      <c r="G266" s="40">
        <f>SUM(G254+G265)</f>
        <v>37468.049999999996</v>
      </c>
      <c r="H266" s="40">
        <f>SUM(H254+H265)</f>
        <v>10100</v>
      </c>
      <c r="I266" s="40">
        <f>SUM(I254+I265)</f>
        <v>10100</v>
      </c>
      <c r="J266" s="40">
        <f>SUM(J254+J265)</f>
        <v>10100</v>
      </c>
      <c r="K266" s="69"/>
    </row>
    <row r="267" spans="1:11">
      <c r="A267" s="66" t="s">
        <v>89</v>
      </c>
      <c r="B267" s="18">
        <v>610</v>
      </c>
      <c r="C267" s="18" t="s">
        <v>289</v>
      </c>
      <c r="D267" s="67">
        <v>104821.67</v>
      </c>
      <c r="E267" s="19">
        <v>107674.39</v>
      </c>
      <c r="F267" s="20">
        <v>150000</v>
      </c>
      <c r="G267" s="19">
        <v>141840</v>
      </c>
      <c r="H267" s="21">
        <v>170600</v>
      </c>
      <c r="I267" s="21">
        <v>170600</v>
      </c>
      <c r="J267" s="21">
        <v>170600</v>
      </c>
    </row>
    <row r="268" spans="1:11">
      <c r="A268" s="66" t="s">
        <v>89</v>
      </c>
      <c r="B268" s="18">
        <v>610</v>
      </c>
      <c r="C268" s="18" t="s">
        <v>290</v>
      </c>
      <c r="D268" s="67">
        <v>29009.439999999999</v>
      </c>
      <c r="E268" s="19">
        <v>29559.97</v>
      </c>
      <c r="F268" s="20">
        <v>31200</v>
      </c>
      <c r="G268" s="19">
        <v>31200</v>
      </c>
      <c r="H268" s="21">
        <v>34300</v>
      </c>
      <c r="I268" s="21">
        <v>34300</v>
      </c>
      <c r="J268" s="21">
        <v>34300</v>
      </c>
    </row>
    <row r="269" spans="1:11">
      <c r="A269" s="66" t="s">
        <v>89</v>
      </c>
      <c r="B269" s="18">
        <v>610</v>
      </c>
      <c r="C269" s="18" t="s">
        <v>291</v>
      </c>
      <c r="D269" s="67">
        <v>0</v>
      </c>
      <c r="E269" s="19">
        <v>0</v>
      </c>
      <c r="F269" s="20">
        <v>0</v>
      </c>
      <c r="G269" s="19">
        <v>3600</v>
      </c>
      <c r="H269" s="21">
        <v>240</v>
      </c>
      <c r="I269" s="21">
        <v>240</v>
      </c>
      <c r="J269" s="21">
        <v>240</v>
      </c>
    </row>
    <row r="270" spans="1:11">
      <c r="A270" s="66" t="s">
        <v>89</v>
      </c>
      <c r="B270" s="18">
        <v>610</v>
      </c>
      <c r="C270" s="18" t="s">
        <v>292</v>
      </c>
      <c r="D270" s="67">
        <v>5812.07</v>
      </c>
      <c r="E270" s="19">
        <v>5641.53</v>
      </c>
      <c r="F270" s="20">
        <v>6400</v>
      </c>
      <c r="G270" s="19">
        <v>6400</v>
      </c>
      <c r="H270" s="21">
        <v>7000</v>
      </c>
      <c r="I270" s="21">
        <v>7000</v>
      </c>
      <c r="J270" s="21">
        <v>7000</v>
      </c>
    </row>
    <row r="271" spans="1:11">
      <c r="A271" s="66" t="s">
        <v>89</v>
      </c>
      <c r="B271" s="18">
        <v>640</v>
      </c>
      <c r="C271" s="18" t="s">
        <v>293</v>
      </c>
      <c r="D271" s="67">
        <v>356.33</v>
      </c>
      <c r="E271" s="19">
        <v>183.48</v>
      </c>
      <c r="F271" s="20">
        <v>500</v>
      </c>
      <c r="G271" s="19">
        <v>500</v>
      </c>
      <c r="H271" s="21">
        <v>500</v>
      </c>
      <c r="I271" s="21">
        <v>500</v>
      </c>
      <c r="J271" s="21">
        <v>500</v>
      </c>
    </row>
    <row r="272" spans="1:11">
      <c r="A272" s="124" t="s">
        <v>18</v>
      </c>
      <c r="B272" s="70"/>
      <c r="C272" s="70"/>
      <c r="D272" s="71">
        <f t="shared" ref="D272:J272" si="20">SUM(D267:D271)</f>
        <v>139999.50999999998</v>
      </c>
      <c r="E272" s="72">
        <f t="shared" si="20"/>
        <v>143059.37</v>
      </c>
      <c r="F272" s="72">
        <f t="shared" si="20"/>
        <v>188100</v>
      </c>
      <c r="G272" s="72">
        <f t="shared" si="20"/>
        <v>183540</v>
      </c>
      <c r="H272" s="72">
        <f>SUM(H267:H271)</f>
        <v>212640</v>
      </c>
      <c r="I272" s="72">
        <f t="shared" si="20"/>
        <v>212640</v>
      </c>
      <c r="J272" s="72">
        <f t="shared" si="20"/>
        <v>212640</v>
      </c>
      <c r="K272" s="25"/>
    </row>
    <row r="273" spans="1:12">
      <c r="A273" s="66" t="s">
        <v>89</v>
      </c>
      <c r="B273" s="18">
        <v>620</v>
      </c>
      <c r="C273" s="18" t="s">
        <v>294</v>
      </c>
      <c r="D273" s="67">
        <v>39351.699999999997</v>
      </c>
      <c r="E273" s="19">
        <v>41124.5</v>
      </c>
      <c r="F273" s="100">
        <v>52400</v>
      </c>
      <c r="G273" s="19">
        <v>49549.87</v>
      </c>
      <c r="H273" s="99">
        <v>58620</v>
      </c>
      <c r="I273" s="99">
        <v>58620</v>
      </c>
      <c r="J273" s="99">
        <v>58620</v>
      </c>
    </row>
    <row r="274" spans="1:12">
      <c r="A274" s="66" t="s">
        <v>89</v>
      </c>
      <c r="B274" s="18">
        <v>620</v>
      </c>
      <c r="C274" s="18" t="s">
        <v>295</v>
      </c>
      <c r="D274" s="67">
        <v>10823.83</v>
      </c>
      <c r="E274" s="19">
        <v>11030.03</v>
      </c>
      <c r="F274" s="20">
        <v>10900</v>
      </c>
      <c r="G274" s="19">
        <v>10900</v>
      </c>
      <c r="H274" s="21">
        <v>12000</v>
      </c>
      <c r="I274" s="21">
        <v>12000</v>
      </c>
      <c r="J274" s="21">
        <v>12000</v>
      </c>
    </row>
    <row r="275" spans="1:12">
      <c r="A275" s="66" t="s">
        <v>89</v>
      </c>
      <c r="B275" s="18">
        <v>620</v>
      </c>
      <c r="C275" s="18" t="s">
        <v>296</v>
      </c>
      <c r="D275" s="67">
        <v>0</v>
      </c>
      <c r="E275" s="19">
        <v>0</v>
      </c>
      <c r="F275" s="20">
        <v>0</v>
      </c>
      <c r="G275" s="19">
        <v>1609.14</v>
      </c>
      <c r="H275" s="21">
        <v>80</v>
      </c>
      <c r="I275" s="21">
        <v>80</v>
      </c>
      <c r="J275" s="21">
        <v>80</v>
      </c>
    </row>
    <row r="276" spans="1:12">
      <c r="A276" s="66" t="s">
        <v>89</v>
      </c>
      <c r="B276" s="18">
        <v>620</v>
      </c>
      <c r="C276" s="18" t="s">
        <v>297</v>
      </c>
      <c r="D276" s="67">
        <v>2050.65</v>
      </c>
      <c r="E276" s="19">
        <v>1990.42</v>
      </c>
      <c r="F276" s="20">
        <v>2250</v>
      </c>
      <c r="G276" s="19">
        <v>2250</v>
      </c>
      <c r="H276" s="21">
        <v>2450</v>
      </c>
      <c r="I276" s="21">
        <v>2450</v>
      </c>
      <c r="J276" s="21">
        <v>2450</v>
      </c>
    </row>
    <row r="277" spans="1:12">
      <c r="A277" s="125"/>
      <c r="B277" s="70" t="s">
        <v>18</v>
      </c>
      <c r="C277" s="70"/>
      <c r="D277" s="71">
        <f t="shared" ref="D277:J277" si="21">SUM(D273:D276)</f>
        <v>52226.18</v>
      </c>
      <c r="E277" s="72">
        <f t="shared" si="21"/>
        <v>54144.95</v>
      </c>
      <c r="F277" s="72">
        <f t="shared" si="21"/>
        <v>65550</v>
      </c>
      <c r="G277" s="72">
        <f t="shared" si="21"/>
        <v>64309.01</v>
      </c>
      <c r="H277" s="72">
        <f>SUM(H273:H276)</f>
        <v>73150</v>
      </c>
      <c r="I277" s="72">
        <f t="shared" si="21"/>
        <v>73150</v>
      </c>
      <c r="J277" s="72">
        <f t="shared" si="21"/>
        <v>73150</v>
      </c>
      <c r="K277" s="25"/>
    </row>
    <row r="278" spans="1:12">
      <c r="A278" s="66" t="s">
        <v>89</v>
      </c>
      <c r="B278" s="18">
        <v>632001</v>
      </c>
      <c r="C278" s="18" t="s">
        <v>298</v>
      </c>
      <c r="D278" s="30">
        <v>6954.67</v>
      </c>
      <c r="E278" s="19">
        <v>8882.6</v>
      </c>
      <c r="F278" s="20">
        <v>8800</v>
      </c>
      <c r="G278" s="19">
        <v>8800</v>
      </c>
      <c r="H278" s="21">
        <v>9000</v>
      </c>
      <c r="I278" s="21">
        <v>9000</v>
      </c>
      <c r="J278" s="21">
        <v>9000</v>
      </c>
    </row>
    <row r="279" spans="1:12">
      <c r="A279" s="92" t="s">
        <v>89</v>
      </c>
      <c r="B279" s="26">
        <v>632001</v>
      </c>
      <c r="C279" s="26" t="s">
        <v>299</v>
      </c>
      <c r="D279" s="30">
        <v>16350.01</v>
      </c>
      <c r="E279" s="20">
        <v>13049.19</v>
      </c>
      <c r="F279" s="20">
        <v>16500</v>
      </c>
      <c r="G279" s="20">
        <v>16500</v>
      </c>
      <c r="H279" s="21">
        <v>16500</v>
      </c>
      <c r="I279" s="21">
        <v>16500</v>
      </c>
      <c r="J279" s="21">
        <v>16500</v>
      </c>
    </row>
    <row r="280" spans="1:12">
      <c r="A280" s="92" t="s">
        <v>89</v>
      </c>
      <c r="B280" s="26">
        <v>632003</v>
      </c>
      <c r="C280" s="26" t="s">
        <v>300</v>
      </c>
      <c r="D280" s="67">
        <v>1165.45</v>
      </c>
      <c r="E280" s="20">
        <v>1112.45</v>
      </c>
      <c r="F280" s="20">
        <v>1600</v>
      </c>
      <c r="G280" s="20">
        <v>1600</v>
      </c>
      <c r="H280" s="21">
        <v>1500</v>
      </c>
      <c r="I280" s="21">
        <v>1500</v>
      </c>
      <c r="J280" s="21">
        <v>1500</v>
      </c>
    </row>
    <row r="281" spans="1:12">
      <c r="A281" s="66" t="s">
        <v>89</v>
      </c>
      <c r="B281" s="18">
        <v>632003</v>
      </c>
      <c r="C281" s="18" t="s">
        <v>301</v>
      </c>
      <c r="D281" s="30">
        <v>4060.71</v>
      </c>
      <c r="E281" s="19">
        <v>1548.71</v>
      </c>
      <c r="F281" s="20">
        <v>2900</v>
      </c>
      <c r="G281" s="19">
        <v>1900</v>
      </c>
      <c r="H281" s="21">
        <v>2000</v>
      </c>
      <c r="I281" s="21">
        <v>2000</v>
      </c>
      <c r="J281" s="21">
        <v>2000</v>
      </c>
    </row>
    <row r="282" spans="1:12">
      <c r="A282" s="82" t="s">
        <v>89</v>
      </c>
      <c r="B282" s="18">
        <v>632003</v>
      </c>
      <c r="C282" s="18" t="s">
        <v>302</v>
      </c>
      <c r="D282" s="30">
        <v>0</v>
      </c>
      <c r="E282" s="19">
        <v>2340.4</v>
      </c>
      <c r="F282" s="20">
        <v>2500</v>
      </c>
      <c r="G282" s="19">
        <v>3258.82</v>
      </c>
      <c r="H282" s="21">
        <v>3400</v>
      </c>
      <c r="I282" s="21">
        <v>3400</v>
      </c>
      <c r="J282" s="21">
        <v>3400</v>
      </c>
    </row>
    <row r="283" spans="1:12">
      <c r="A283" s="119" t="s">
        <v>303</v>
      </c>
      <c r="B283" s="33">
        <v>632003</v>
      </c>
      <c r="C283" s="33" t="s">
        <v>304</v>
      </c>
      <c r="D283" s="34">
        <v>222.96</v>
      </c>
      <c r="E283" s="19">
        <v>222.96</v>
      </c>
      <c r="F283" s="20">
        <v>250</v>
      </c>
      <c r="G283" s="19">
        <v>250</v>
      </c>
      <c r="H283" s="21">
        <v>223</v>
      </c>
      <c r="I283" s="21">
        <v>223</v>
      </c>
      <c r="J283" s="21">
        <v>223</v>
      </c>
    </row>
    <row r="284" spans="1:12">
      <c r="A284" s="124"/>
      <c r="B284" s="70"/>
      <c r="C284" s="70"/>
      <c r="D284" s="71">
        <f t="shared" ref="D284:J284" si="22">SUM(D278:D283)</f>
        <v>28753.8</v>
      </c>
      <c r="E284" s="72">
        <f t="shared" si="22"/>
        <v>27156.31</v>
      </c>
      <c r="F284" s="72">
        <f t="shared" si="22"/>
        <v>32550</v>
      </c>
      <c r="G284" s="72">
        <f t="shared" si="22"/>
        <v>32308.82</v>
      </c>
      <c r="H284" s="72">
        <f>SUM(H278:H283)</f>
        <v>32623</v>
      </c>
      <c r="I284" s="72">
        <f t="shared" si="22"/>
        <v>32623</v>
      </c>
      <c r="J284" s="72">
        <f t="shared" si="22"/>
        <v>32623</v>
      </c>
      <c r="K284" s="25"/>
    </row>
    <row r="285" spans="1:12">
      <c r="A285" s="66" t="s">
        <v>89</v>
      </c>
      <c r="B285" s="18">
        <v>633001</v>
      </c>
      <c r="C285" s="18" t="s">
        <v>305</v>
      </c>
      <c r="D285" s="30">
        <v>0</v>
      </c>
      <c r="E285" s="19">
        <v>0</v>
      </c>
      <c r="F285" s="20">
        <v>0</v>
      </c>
      <c r="G285" s="19">
        <v>1500</v>
      </c>
      <c r="H285" s="21">
        <v>2000</v>
      </c>
      <c r="I285" s="21">
        <v>0</v>
      </c>
      <c r="J285" s="21">
        <v>0</v>
      </c>
      <c r="K285" s="81"/>
      <c r="L285" s="118"/>
    </row>
    <row r="286" spans="1:12">
      <c r="A286" s="66" t="s">
        <v>89</v>
      </c>
      <c r="B286" s="18">
        <v>633002</v>
      </c>
      <c r="C286" s="18" t="s">
        <v>306</v>
      </c>
      <c r="D286" s="30">
        <v>1099.79</v>
      </c>
      <c r="E286" s="19">
        <v>1873.57</v>
      </c>
      <c r="F286" s="20">
        <v>2000</v>
      </c>
      <c r="G286" s="19">
        <v>7000</v>
      </c>
      <c r="H286" s="21">
        <v>2000</v>
      </c>
      <c r="I286" s="21">
        <v>2000</v>
      </c>
      <c r="J286" s="21">
        <v>2000</v>
      </c>
    </row>
    <row r="287" spans="1:12">
      <c r="A287" s="66" t="s">
        <v>89</v>
      </c>
      <c r="B287" s="18">
        <v>633003</v>
      </c>
      <c r="C287" s="18" t="s">
        <v>307</v>
      </c>
      <c r="D287" s="67">
        <v>0</v>
      </c>
      <c r="E287" s="19">
        <v>0</v>
      </c>
      <c r="F287" s="20">
        <v>0</v>
      </c>
      <c r="G287" s="19">
        <v>0</v>
      </c>
      <c r="H287" s="21">
        <v>0</v>
      </c>
      <c r="I287" s="21">
        <v>0</v>
      </c>
      <c r="J287" s="21">
        <v>0</v>
      </c>
    </row>
    <row r="288" spans="1:12">
      <c r="A288" s="66" t="s">
        <v>89</v>
      </c>
      <c r="B288" s="18">
        <v>633004</v>
      </c>
      <c r="C288" s="18" t="s">
        <v>308</v>
      </c>
      <c r="D288" s="67">
        <v>0</v>
      </c>
      <c r="E288" s="19">
        <v>499</v>
      </c>
      <c r="F288" s="20">
        <v>0</v>
      </c>
      <c r="G288" s="19">
        <v>0</v>
      </c>
      <c r="H288" s="21">
        <v>0</v>
      </c>
      <c r="I288" s="21">
        <v>0</v>
      </c>
      <c r="J288" s="21">
        <v>0</v>
      </c>
    </row>
    <row r="289" spans="1:11">
      <c r="A289" s="66" t="s">
        <v>89</v>
      </c>
      <c r="B289" s="18">
        <v>633005</v>
      </c>
      <c r="C289" s="18" t="s">
        <v>309</v>
      </c>
      <c r="D289" s="67">
        <v>0</v>
      </c>
      <c r="E289" s="19">
        <v>0</v>
      </c>
      <c r="F289" s="20">
        <v>0</v>
      </c>
      <c r="G289" s="19">
        <v>1400</v>
      </c>
      <c r="H289" s="21">
        <v>0</v>
      </c>
      <c r="I289" s="21">
        <v>0</v>
      </c>
      <c r="J289" s="21">
        <v>0</v>
      </c>
    </row>
    <row r="290" spans="1:11">
      <c r="A290" s="119" t="s">
        <v>89</v>
      </c>
      <c r="B290" s="33">
        <v>633006</v>
      </c>
      <c r="C290" s="33" t="s">
        <v>232</v>
      </c>
      <c r="D290" s="19">
        <v>9606.94</v>
      </c>
      <c r="E290" s="19">
        <v>8505.49</v>
      </c>
      <c r="F290" s="20">
        <v>9200</v>
      </c>
      <c r="G290" s="19">
        <v>9200</v>
      </c>
      <c r="H290" s="21">
        <v>9200</v>
      </c>
      <c r="I290" s="21">
        <v>9200</v>
      </c>
      <c r="J290" s="21">
        <v>9200</v>
      </c>
    </row>
    <row r="291" spans="1:11">
      <c r="A291" s="119" t="s">
        <v>89</v>
      </c>
      <c r="B291" s="33">
        <v>633009</v>
      </c>
      <c r="C291" s="33" t="s">
        <v>310</v>
      </c>
      <c r="D291" s="34">
        <v>680.22</v>
      </c>
      <c r="E291" s="19">
        <v>556.96</v>
      </c>
      <c r="F291" s="100">
        <v>500</v>
      </c>
      <c r="G291" s="19">
        <v>500</v>
      </c>
      <c r="H291" s="99">
        <v>500</v>
      </c>
      <c r="I291" s="99">
        <v>500</v>
      </c>
      <c r="J291" s="99">
        <v>500</v>
      </c>
    </row>
    <row r="292" spans="1:11">
      <c r="A292" s="119" t="s">
        <v>89</v>
      </c>
      <c r="B292" s="33">
        <v>633010</v>
      </c>
      <c r="C292" s="33" t="s">
        <v>134</v>
      </c>
      <c r="D292" s="19">
        <v>459.67</v>
      </c>
      <c r="E292" s="19">
        <v>50</v>
      </c>
      <c r="F292" s="20">
        <v>200</v>
      </c>
      <c r="G292" s="19">
        <v>200</v>
      </c>
      <c r="H292" s="21">
        <v>200</v>
      </c>
      <c r="I292" s="21">
        <v>200</v>
      </c>
      <c r="J292" s="21">
        <v>200</v>
      </c>
    </row>
    <row r="293" spans="1:11">
      <c r="A293" s="119" t="s">
        <v>89</v>
      </c>
      <c r="B293" s="33">
        <v>633016</v>
      </c>
      <c r="C293" s="33" t="s">
        <v>311</v>
      </c>
      <c r="D293" s="34">
        <v>1286.83</v>
      </c>
      <c r="E293" s="19">
        <v>1454.1</v>
      </c>
      <c r="F293" s="20">
        <v>1500</v>
      </c>
      <c r="G293" s="19">
        <v>2200</v>
      </c>
      <c r="H293" s="21">
        <v>2000</v>
      </c>
      <c r="I293" s="21">
        <v>2000</v>
      </c>
      <c r="J293" s="21">
        <v>2000</v>
      </c>
    </row>
    <row r="294" spans="1:11">
      <c r="A294" s="119" t="s">
        <v>89</v>
      </c>
      <c r="B294" s="33">
        <v>633018</v>
      </c>
      <c r="C294" s="33" t="s">
        <v>312</v>
      </c>
      <c r="D294" s="19">
        <v>229</v>
      </c>
      <c r="E294" s="19">
        <v>229</v>
      </c>
      <c r="F294" s="20">
        <v>229</v>
      </c>
      <c r="G294" s="19">
        <v>229</v>
      </c>
      <c r="H294" s="21">
        <v>229</v>
      </c>
      <c r="I294" s="21">
        <v>229</v>
      </c>
      <c r="J294" s="21">
        <v>229</v>
      </c>
    </row>
    <row r="295" spans="1:11">
      <c r="A295" s="126"/>
      <c r="B295" s="121"/>
      <c r="C295" s="121"/>
      <c r="D295" s="122">
        <f t="shared" ref="D295:J295" si="23">SUM(D285:D294)</f>
        <v>13362.449999999999</v>
      </c>
      <c r="E295" s="122">
        <f t="shared" si="23"/>
        <v>13168.12</v>
      </c>
      <c r="F295" s="72">
        <f t="shared" si="23"/>
        <v>13629</v>
      </c>
      <c r="G295" s="72">
        <f t="shared" si="23"/>
        <v>22229</v>
      </c>
      <c r="H295" s="72">
        <f>SUM(H285:H294)</f>
        <v>16129</v>
      </c>
      <c r="I295" s="122">
        <f t="shared" si="23"/>
        <v>14129</v>
      </c>
      <c r="J295" s="122">
        <f t="shared" si="23"/>
        <v>14129</v>
      </c>
      <c r="K295" s="25"/>
    </row>
    <row r="296" spans="1:11">
      <c r="A296" s="66" t="s">
        <v>89</v>
      </c>
      <c r="B296" s="18">
        <v>634</v>
      </c>
      <c r="C296" s="18" t="s">
        <v>313</v>
      </c>
      <c r="D296" s="67">
        <v>2423.7199999999998</v>
      </c>
      <c r="E296" s="19">
        <v>3483.22</v>
      </c>
      <c r="F296" s="20">
        <v>3000</v>
      </c>
      <c r="G296" s="19">
        <v>3000</v>
      </c>
      <c r="H296" s="21">
        <v>3500</v>
      </c>
      <c r="I296" s="21">
        <v>3500</v>
      </c>
      <c r="J296" s="21">
        <v>3500</v>
      </c>
    </row>
    <row r="297" spans="1:11">
      <c r="A297" s="66" t="s">
        <v>89</v>
      </c>
      <c r="B297" s="18">
        <v>635002</v>
      </c>
      <c r="C297" s="128" t="s">
        <v>314</v>
      </c>
      <c r="D297" s="129">
        <v>1400.61</v>
      </c>
      <c r="E297" s="19">
        <v>4050.69</v>
      </c>
      <c r="F297" s="20">
        <v>3500</v>
      </c>
      <c r="G297" s="19">
        <v>3500</v>
      </c>
      <c r="H297" s="21">
        <v>7244</v>
      </c>
      <c r="I297" s="21">
        <v>7244</v>
      </c>
      <c r="J297" s="21">
        <v>7244</v>
      </c>
    </row>
    <row r="298" spans="1:11">
      <c r="A298" s="66" t="s">
        <v>89</v>
      </c>
      <c r="B298" s="18">
        <v>635006</v>
      </c>
      <c r="C298" s="128" t="s">
        <v>315</v>
      </c>
      <c r="D298" s="129">
        <v>1417.83</v>
      </c>
      <c r="E298" s="19">
        <v>6066.9</v>
      </c>
      <c r="F298" s="20">
        <v>0</v>
      </c>
      <c r="G298" s="19">
        <v>300</v>
      </c>
      <c r="H298" s="21">
        <v>500</v>
      </c>
      <c r="I298" s="21">
        <v>500</v>
      </c>
      <c r="J298" s="21">
        <v>500</v>
      </c>
    </row>
    <row r="299" spans="1:11">
      <c r="A299" s="66" t="s">
        <v>89</v>
      </c>
      <c r="B299" s="18">
        <v>700</v>
      </c>
      <c r="C299" s="18" t="s">
        <v>417</v>
      </c>
      <c r="D299" s="67">
        <v>0</v>
      </c>
      <c r="E299" s="19">
        <v>0</v>
      </c>
      <c r="F299" s="20">
        <v>0</v>
      </c>
      <c r="G299" s="19">
        <v>0</v>
      </c>
      <c r="H299" s="31">
        <v>0</v>
      </c>
      <c r="I299" s="31">
        <v>20000</v>
      </c>
      <c r="J299" s="31">
        <v>0</v>
      </c>
    </row>
    <row r="300" spans="1:11">
      <c r="A300" s="66" t="s">
        <v>89</v>
      </c>
      <c r="B300" s="18">
        <v>714001</v>
      </c>
      <c r="C300" s="18" t="s">
        <v>412</v>
      </c>
      <c r="D300" s="67">
        <v>24230</v>
      </c>
      <c r="E300" s="19">
        <v>0</v>
      </c>
      <c r="F300" s="20">
        <v>0</v>
      </c>
      <c r="G300" s="19">
        <v>0</v>
      </c>
      <c r="H300" s="31">
        <v>0</v>
      </c>
      <c r="I300" s="31">
        <v>0</v>
      </c>
      <c r="J300" s="31">
        <v>0</v>
      </c>
    </row>
    <row r="301" spans="1:11">
      <c r="A301" s="66" t="s">
        <v>89</v>
      </c>
      <c r="B301" s="18">
        <v>717001</v>
      </c>
      <c r="C301" s="18" t="s">
        <v>413</v>
      </c>
      <c r="D301" s="67">
        <v>1</v>
      </c>
      <c r="E301" s="19">
        <v>0</v>
      </c>
      <c r="F301" s="20">
        <v>0</v>
      </c>
      <c r="G301" s="19">
        <v>0</v>
      </c>
      <c r="H301" s="31">
        <v>0</v>
      </c>
      <c r="I301" s="31">
        <v>0</v>
      </c>
      <c r="J301" s="31">
        <v>0</v>
      </c>
    </row>
    <row r="302" spans="1:11">
      <c r="A302" s="66" t="s">
        <v>89</v>
      </c>
      <c r="B302" s="18">
        <v>717</v>
      </c>
      <c r="C302" s="127" t="s">
        <v>316</v>
      </c>
      <c r="D302" s="67">
        <v>488.44</v>
      </c>
      <c r="E302" s="19">
        <v>0</v>
      </c>
      <c r="F302" s="20">
        <v>80000</v>
      </c>
      <c r="G302" s="19">
        <v>0</v>
      </c>
      <c r="H302" s="31">
        <v>0</v>
      </c>
      <c r="I302" s="31">
        <v>0</v>
      </c>
      <c r="J302" s="31">
        <v>0</v>
      </c>
    </row>
    <row r="303" spans="1:11">
      <c r="A303" s="66" t="s">
        <v>403</v>
      </c>
      <c r="B303" s="18">
        <v>713005</v>
      </c>
      <c r="C303" s="18" t="s">
        <v>404</v>
      </c>
      <c r="D303" s="67">
        <v>0</v>
      </c>
      <c r="E303" s="19">
        <v>0</v>
      </c>
      <c r="F303" s="20">
        <v>0</v>
      </c>
      <c r="G303" s="19">
        <v>10000</v>
      </c>
      <c r="H303" s="31">
        <v>0</v>
      </c>
      <c r="I303" s="31">
        <v>0</v>
      </c>
      <c r="J303" s="31">
        <v>0</v>
      </c>
    </row>
    <row r="304" spans="1:11">
      <c r="A304" s="124"/>
      <c r="B304" s="70"/>
      <c r="C304" s="70"/>
      <c r="D304" s="71">
        <f t="shared" ref="D304:J304" si="24">SUM(D296:D303)</f>
        <v>29961.599999999999</v>
      </c>
      <c r="E304" s="72">
        <f t="shared" si="24"/>
        <v>13600.81</v>
      </c>
      <c r="F304" s="72">
        <f t="shared" si="24"/>
        <v>86500</v>
      </c>
      <c r="G304" s="72">
        <f t="shared" si="24"/>
        <v>16800</v>
      </c>
      <c r="H304" s="72">
        <f t="shared" si="24"/>
        <v>11244</v>
      </c>
      <c r="I304" s="72">
        <f t="shared" si="24"/>
        <v>31244</v>
      </c>
      <c r="J304" s="72">
        <f t="shared" si="24"/>
        <v>11244</v>
      </c>
      <c r="K304" s="25"/>
    </row>
    <row r="305" spans="1:59">
      <c r="A305" s="66" t="s">
        <v>89</v>
      </c>
      <c r="B305" s="18">
        <v>637004</v>
      </c>
      <c r="C305" s="18" t="s">
        <v>397</v>
      </c>
      <c r="D305" s="67">
        <v>123.6</v>
      </c>
      <c r="E305" s="19">
        <v>0</v>
      </c>
      <c r="F305" s="20">
        <v>200</v>
      </c>
      <c r="G305" s="19">
        <v>200</v>
      </c>
      <c r="H305" s="21">
        <v>100</v>
      </c>
      <c r="I305" s="21">
        <v>100</v>
      </c>
      <c r="J305" s="21">
        <v>100</v>
      </c>
    </row>
    <row r="306" spans="1:59">
      <c r="A306" s="66" t="s">
        <v>89</v>
      </c>
      <c r="B306" s="18">
        <v>637004</v>
      </c>
      <c r="C306" s="18" t="s">
        <v>317</v>
      </c>
      <c r="D306" s="67">
        <v>108.51</v>
      </c>
      <c r="E306" s="19">
        <v>246.02</v>
      </c>
      <c r="F306" s="20">
        <v>250</v>
      </c>
      <c r="G306" s="19">
        <v>250</v>
      </c>
      <c r="H306" s="21">
        <v>260</v>
      </c>
      <c r="I306" s="21">
        <v>260</v>
      </c>
      <c r="J306" s="21">
        <v>260</v>
      </c>
    </row>
    <row r="307" spans="1:59">
      <c r="A307" s="82" t="s">
        <v>89</v>
      </c>
      <c r="B307" s="18">
        <v>637004</v>
      </c>
      <c r="C307" s="18" t="s">
        <v>318</v>
      </c>
      <c r="D307" s="67">
        <v>49.2</v>
      </c>
      <c r="E307" s="19">
        <v>0</v>
      </c>
      <c r="F307" s="20">
        <v>50</v>
      </c>
      <c r="G307" s="19">
        <v>50</v>
      </c>
      <c r="H307" s="21">
        <v>0</v>
      </c>
      <c r="I307" s="21">
        <v>0</v>
      </c>
      <c r="J307" s="21">
        <v>0</v>
      </c>
    </row>
    <row r="308" spans="1:59">
      <c r="A308" s="66" t="s">
        <v>89</v>
      </c>
      <c r="B308" s="18">
        <v>637005</v>
      </c>
      <c r="C308" s="18" t="s">
        <v>319</v>
      </c>
      <c r="D308" s="67">
        <v>1603.8</v>
      </c>
      <c r="E308" s="19">
        <v>4110</v>
      </c>
      <c r="F308" s="20">
        <v>0</v>
      </c>
      <c r="G308" s="19">
        <v>0</v>
      </c>
      <c r="H308" s="21">
        <v>0</v>
      </c>
      <c r="I308" s="21">
        <v>0</v>
      </c>
      <c r="J308" s="21">
        <v>0</v>
      </c>
    </row>
    <row r="309" spans="1:59">
      <c r="A309" s="66" t="s">
        <v>89</v>
      </c>
      <c r="B309" s="18">
        <v>637005</v>
      </c>
      <c r="C309" s="18" t="s">
        <v>320</v>
      </c>
      <c r="D309" s="67">
        <v>2300.4</v>
      </c>
      <c r="E309" s="19">
        <v>0</v>
      </c>
      <c r="F309" s="20">
        <v>0</v>
      </c>
      <c r="G309" s="19">
        <v>4000</v>
      </c>
      <c r="H309" s="21">
        <v>0</v>
      </c>
      <c r="I309" s="21">
        <v>0</v>
      </c>
      <c r="J309" s="21">
        <v>0</v>
      </c>
    </row>
    <row r="310" spans="1:59">
      <c r="A310" s="92" t="s">
        <v>89</v>
      </c>
      <c r="B310" s="26">
        <v>637005</v>
      </c>
      <c r="C310" s="26" t="s">
        <v>321</v>
      </c>
      <c r="D310" s="67">
        <v>0</v>
      </c>
      <c r="E310" s="19">
        <v>0</v>
      </c>
      <c r="F310" s="20">
        <v>0</v>
      </c>
      <c r="G310" s="19">
        <v>0</v>
      </c>
      <c r="H310" s="21">
        <v>0</v>
      </c>
      <c r="I310" s="21">
        <v>0</v>
      </c>
      <c r="J310" s="21">
        <v>0</v>
      </c>
    </row>
    <row r="311" spans="1:59">
      <c r="A311" s="92" t="s">
        <v>89</v>
      </c>
      <c r="B311" s="26">
        <v>637005</v>
      </c>
      <c r="C311" s="26" t="s">
        <v>322</v>
      </c>
      <c r="D311" s="67">
        <v>453</v>
      </c>
      <c r="E311" s="19">
        <v>719.29</v>
      </c>
      <c r="F311" s="100">
        <v>1000</v>
      </c>
      <c r="G311" s="19">
        <v>1000</v>
      </c>
      <c r="H311" s="99">
        <v>1000</v>
      </c>
      <c r="I311" s="21">
        <v>1000</v>
      </c>
      <c r="J311" s="21">
        <v>1000</v>
      </c>
    </row>
    <row r="312" spans="1:59">
      <c r="A312" s="92" t="s">
        <v>89</v>
      </c>
      <c r="B312" s="26">
        <v>637005</v>
      </c>
      <c r="C312" s="26" t="s">
        <v>323</v>
      </c>
      <c r="D312" s="67">
        <v>0</v>
      </c>
      <c r="E312" s="19">
        <v>162</v>
      </c>
      <c r="F312" s="100">
        <v>650</v>
      </c>
      <c r="G312" s="19">
        <v>650</v>
      </c>
      <c r="H312" s="99">
        <v>650</v>
      </c>
      <c r="I312" s="21">
        <v>650</v>
      </c>
      <c r="J312" s="21">
        <v>650</v>
      </c>
    </row>
    <row r="313" spans="1:59">
      <c r="A313" s="92" t="s">
        <v>89</v>
      </c>
      <c r="B313" s="26">
        <v>637005</v>
      </c>
      <c r="C313" s="26" t="s">
        <v>324</v>
      </c>
      <c r="D313" s="67">
        <v>0</v>
      </c>
      <c r="E313" s="19">
        <v>13.9</v>
      </c>
      <c r="F313" s="20">
        <v>0</v>
      </c>
      <c r="G313" s="19">
        <v>0</v>
      </c>
      <c r="H313" s="21">
        <v>0</v>
      </c>
      <c r="I313" s="21">
        <v>0</v>
      </c>
      <c r="J313" s="21">
        <v>0</v>
      </c>
    </row>
    <row r="314" spans="1:59">
      <c r="A314" s="92" t="s">
        <v>89</v>
      </c>
      <c r="B314" s="26">
        <v>637005</v>
      </c>
      <c r="C314" s="26" t="s">
        <v>325</v>
      </c>
      <c r="D314" s="67">
        <v>2160</v>
      </c>
      <c r="E314" s="19">
        <v>3600</v>
      </c>
      <c r="F314" s="20">
        <v>6000</v>
      </c>
      <c r="G314" s="19">
        <v>9600</v>
      </c>
      <c r="H314" s="21">
        <v>2400</v>
      </c>
      <c r="I314" s="21">
        <v>0</v>
      </c>
      <c r="J314" s="21">
        <v>0</v>
      </c>
    </row>
    <row r="315" spans="1:59">
      <c r="A315" s="92" t="s">
        <v>89</v>
      </c>
      <c r="B315" s="26">
        <v>637005</v>
      </c>
      <c r="C315" s="26" t="s">
        <v>326</v>
      </c>
      <c r="D315" s="67">
        <v>62</v>
      </c>
      <c r="E315" s="19">
        <v>430</v>
      </c>
      <c r="F315" s="20">
        <v>1500</v>
      </c>
      <c r="G315" s="19">
        <v>800</v>
      </c>
      <c r="H315" s="21">
        <v>1500</v>
      </c>
      <c r="I315" s="21">
        <v>1000</v>
      </c>
      <c r="J315" s="21">
        <v>1000</v>
      </c>
    </row>
    <row r="316" spans="1:59">
      <c r="A316" s="92" t="s">
        <v>89</v>
      </c>
      <c r="B316" s="26">
        <v>637005</v>
      </c>
      <c r="C316" s="26" t="s">
        <v>327</v>
      </c>
      <c r="D316" s="67">
        <v>426.7</v>
      </c>
      <c r="E316" s="19">
        <v>2509.7800000000002</v>
      </c>
      <c r="F316" s="20">
        <v>1500</v>
      </c>
      <c r="G316" s="19">
        <v>1500</v>
      </c>
      <c r="H316" s="21">
        <v>1500</v>
      </c>
      <c r="I316" s="21">
        <v>1500</v>
      </c>
      <c r="J316" s="21">
        <v>1500</v>
      </c>
    </row>
    <row r="317" spans="1:59">
      <c r="A317" s="92" t="s">
        <v>89</v>
      </c>
      <c r="B317" s="26">
        <v>637005</v>
      </c>
      <c r="C317" s="26" t="s">
        <v>328</v>
      </c>
      <c r="D317" s="67">
        <v>0</v>
      </c>
      <c r="E317" s="19">
        <v>300</v>
      </c>
      <c r="F317" s="100">
        <v>500</v>
      </c>
      <c r="G317" s="19">
        <v>750</v>
      </c>
      <c r="H317" s="99">
        <v>1000</v>
      </c>
      <c r="I317" s="21">
        <v>1000</v>
      </c>
      <c r="J317" s="21">
        <v>1000</v>
      </c>
    </row>
    <row r="318" spans="1:59">
      <c r="A318" s="92" t="s">
        <v>89</v>
      </c>
      <c r="B318" s="26">
        <v>637006</v>
      </c>
      <c r="C318" s="26" t="s">
        <v>398</v>
      </c>
      <c r="D318" s="67">
        <v>0</v>
      </c>
      <c r="E318" s="19">
        <v>0</v>
      </c>
      <c r="F318" s="100">
        <v>0</v>
      </c>
      <c r="G318" s="19">
        <v>0</v>
      </c>
      <c r="H318" s="99">
        <v>2000</v>
      </c>
      <c r="I318" s="21">
        <v>2000</v>
      </c>
      <c r="J318" s="21">
        <v>2000</v>
      </c>
    </row>
    <row r="319" spans="1:59">
      <c r="A319" s="92" t="s">
        <v>89</v>
      </c>
      <c r="B319" s="26">
        <v>630</v>
      </c>
      <c r="C319" s="26" t="s">
        <v>329</v>
      </c>
      <c r="D319" s="67">
        <v>0</v>
      </c>
      <c r="E319" s="19">
        <v>0</v>
      </c>
      <c r="F319" s="20">
        <v>3000</v>
      </c>
      <c r="G319" s="19">
        <v>3000</v>
      </c>
      <c r="H319" s="21">
        <v>3000</v>
      </c>
      <c r="I319" s="21">
        <v>3000</v>
      </c>
      <c r="J319" s="21">
        <v>3000</v>
      </c>
    </row>
    <row r="320" spans="1:59" s="130" customFormat="1">
      <c r="A320" s="124"/>
      <c r="B320" s="70"/>
      <c r="C320" s="70"/>
      <c r="D320" s="71">
        <f t="shared" ref="D320:J320" si="25">SUM(D305:D319)</f>
        <v>7287.21</v>
      </c>
      <c r="E320" s="72">
        <f t="shared" si="25"/>
        <v>12090.99</v>
      </c>
      <c r="F320" s="72">
        <f t="shared" si="25"/>
        <v>14650</v>
      </c>
      <c r="G320" s="72">
        <f t="shared" si="25"/>
        <v>21800</v>
      </c>
      <c r="H320" s="72">
        <f>SUM(H305:H319)</f>
        <v>13410</v>
      </c>
      <c r="I320" s="72">
        <f t="shared" si="25"/>
        <v>10510</v>
      </c>
      <c r="J320" s="72">
        <f t="shared" si="25"/>
        <v>10510</v>
      </c>
      <c r="K320" s="190"/>
      <c r="L320" s="191"/>
      <c r="M320" s="191"/>
      <c r="N320" s="191"/>
      <c r="O320" s="191"/>
      <c r="P320" s="191"/>
      <c r="Q320" s="191"/>
      <c r="R320" s="191"/>
      <c r="S320" s="191"/>
      <c r="T320" s="191"/>
      <c r="U320" s="191"/>
      <c r="V320" s="191"/>
      <c r="W320" s="191"/>
      <c r="X320" s="191"/>
      <c r="Y320" s="191"/>
      <c r="Z320" s="191"/>
      <c r="AA320" s="191"/>
      <c r="AB320" s="191"/>
      <c r="AC320" s="191"/>
      <c r="AD320" s="191"/>
      <c r="AE320" s="191"/>
      <c r="AF320" s="191"/>
      <c r="AG320" s="191"/>
      <c r="AH320" s="191"/>
      <c r="AI320" s="191"/>
      <c r="AJ320" s="191"/>
      <c r="AK320" s="191"/>
      <c r="AL320" s="191"/>
      <c r="AM320" s="191"/>
      <c r="AN320" s="191"/>
      <c r="AO320" s="191"/>
      <c r="AP320" s="191"/>
      <c r="AQ320" s="191"/>
      <c r="AR320" s="191"/>
      <c r="AS320" s="191"/>
      <c r="AT320" s="191"/>
      <c r="AU320" s="191"/>
      <c r="AV320" s="191"/>
      <c r="AW320" s="191"/>
      <c r="AX320" s="191"/>
      <c r="AY320" s="191"/>
      <c r="AZ320" s="191"/>
      <c r="BA320" s="191"/>
      <c r="BB320" s="191"/>
      <c r="BC320" s="191"/>
      <c r="BD320" s="191"/>
      <c r="BE320" s="191"/>
      <c r="BF320" s="191"/>
      <c r="BG320" s="191"/>
    </row>
    <row r="321" spans="1:59" s="73" customFormat="1">
      <c r="A321" s="92" t="s">
        <v>89</v>
      </c>
      <c r="B321" s="26">
        <v>636</v>
      </c>
      <c r="C321" s="26" t="s">
        <v>330</v>
      </c>
      <c r="D321" s="67">
        <v>1</v>
      </c>
      <c r="E321" s="20">
        <v>0</v>
      </c>
      <c r="F321" s="20">
        <v>1</v>
      </c>
      <c r="G321" s="20">
        <v>2</v>
      </c>
      <c r="H321" s="21">
        <v>1</v>
      </c>
      <c r="I321" s="21">
        <v>1</v>
      </c>
      <c r="J321" s="21">
        <v>1</v>
      </c>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192"/>
      <c r="AK321" s="192"/>
      <c r="AL321" s="192"/>
      <c r="AM321" s="192"/>
      <c r="AN321" s="192"/>
      <c r="AO321" s="192"/>
      <c r="AP321" s="192"/>
      <c r="AQ321" s="192"/>
      <c r="AR321" s="192"/>
      <c r="AS321" s="192"/>
      <c r="AT321" s="192"/>
      <c r="AU321" s="192"/>
      <c r="AV321" s="192"/>
      <c r="AW321" s="192"/>
      <c r="AX321" s="192"/>
      <c r="AY321" s="192"/>
      <c r="AZ321" s="192"/>
      <c r="BA321" s="192"/>
      <c r="BB321" s="192"/>
      <c r="BC321" s="192"/>
      <c r="BD321" s="192"/>
      <c r="BE321" s="192"/>
      <c r="BF321" s="192"/>
      <c r="BG321" s="192"/>
    </row>
    <row r="322" spans="1:59">
      <c r="A322" s="92" t="s">
        <v>89</v>
      </c>
      <c r="B322" s="26">
        <v>637012</v>
      </c>
      <c r="C322" s="26" t="s">
        <v>331</v>
      </c>
      <c r="D322" s="67">
        <v>6.49</v>
      </c>
      <c r="E322" s="19">
        <v>6.49</v>
      </c>
      <c r="F322" s="20">
        <v>7</v>
      </c>
      <c r="G322" s="19">
        <v>7</v>
      </c>
      <c r="H322" s="21">
        <v>7</v>
      </c>
      <c r="I322" s="21">
        <v>7</v>
      </c>
      <c r="J322" s="21">
        <v>7</v>
      </c>
    </row>
    <row r="323" spans="1:59">
      <c r="A323" s="92" t="s">
        <v>85</v>
      </c>
      <c r="B323" s="26">
        <v>637012</v>
      </c>
      <c r="C323" s="26" t="s">
        <v>332</v>
      </c>
      <c r="D323" s="67">
        <v>1835.09</v>
      </c>
      <c r="E323" s="19">
        <v>1903.45</v>
      </c>
      <c r="F323" s="20">
        <v>3000</v>
      </c>
      <c r="G323" s="19">
        <v>3000</v>
      </c>
      <c r="H323" s="21">
        <v>3000</v>
      </c>
      <c r="I323" s="21">
        <v>3000</v>
      </c>
      <c r="J323" s="21">
        <v>3000</v>
      </c>
    </row>
    <row r="324" spans="1:59">
      <c r="A324" s="92" t="s">
        <v>303</v>
      </c>
      <c r="B324" s="26">
        <v>637012</v>
      </c>
      <c r="C324" s="26" t="s">
        <v>333</v>
      </c>
      <c r="D324" s="67">
        <v>79.3</v>
      </c>
      <c r="E324" s="19">
        <v>79.3</v>
      </c>
      <c r="F324" s="20">
        <v>170</v>
      </c>
      <c r="G324" s="19">
        <v>308.39999999999998</v>
      </c>
      <c r="H324" s="21">
        <v>300</v>
      </c>
      <c r="I324" s="21">
        <v>300</v>
      </c>
      <c r="J324" s="21">
        <v>300</v>
      </c>
    </row>
    <row r="325" spans="1:59">
      <c r="A325" s="92" t="s">
        <v>89</v>
      </c>
      <c r="B325" s="26">
        <v>637014</v>
      </c>
      <c r="C325" s="26" t="s">
        <v>138</v>
      </c>
      <c r="D325" s="67">
        <v>6000.02</v>
      </c>
      <c r="E325" s="19">
        <v>5901.83</v>
      </c>
      <c r="F325" s="20">
        <v>7100</v>
      </c>
      <c r="G325" s="19">
        <v>7100</v>
      </c>
      <c r="H325" s="21">
        <v>8100</v>
      </c>
      <c r="I325" s="21">
        <v>8100</v>
      </c>
      <c r="J325" s="21">
        <v>8100</v>
      </c>
      <c r="K325" s="81"/>
    </row>
    <row r="326" spans="1:59">
      <c r="A326" s="92" t="s">
        <v>89</v>
      </c>
      <c r="B326" s="26">
        <v>637015</v>
      </c>
      <c r="C326" s="26" t="s">
        <v>334</v>
      </c>
      <c r="D326" s="67">
        <v>2848.56</v>
      </c>
      <c r="E326" s="19">
        <v>2848.56</v>
      </c>
      <c r="F326" s="20">
        <v>2849</v>
      </c>
      <c r="G326" s="19">
        <v>3077</v>
      </c>
      <c r="H326" s="21">
        <v>3500</v>
      </c>
      <c r="I326" s="21">
        <v>3077</v>
      </c>
      <c r="J326" s="21">
        <v>3077</v>
      </c>
    </row>
    <row r="327" spans="1:59">
      <c r="A327" s="92" t="s">
        <v>89</v>
      </c>
      <c r="B327" s="26">
        <v>637016</v>
      </c>
      <c r="C327" s="26" t="s">
        <v>335</v>
      </c>
      <c r="D327" s="67">
        <v>1501.47</v>
      </c>
      <c r="E327" s="19">
        <v>1584.3</v>
      </c>
      <c r="F327" s="20">
        <v>1800</v>
      </c>
      <c r="G327" s="19">
        <v>1800</v>
      </c>
      <c r="H327" s="21">
        <v>2000</v>
      </c>
      <c r="I327" s="21">
        <v>2000</v>
      </c>
      <c r="J327" s="21">
        <v>2000</v>
      </c>
    </row>
    <row r="328" spans="1:59">
      <c r="A328" s="92" t="s">
        <v>89</v>
      </c>
      <c r="B328" s="26">
        <v>637023</v>
      </c>
      <c r="C328" s="26" t="s">
        <v>336</v>
      </c>
      <c r="D328" s="67">
        <v>0</v>
      </c>
      <c r="E328" s="19">
        <v>0</v>
      </c>
      <c r="F328" s="20">
        <v>0</v>
      </c>
      <c r="G328" s="19">
        <v>0</v>
      </c>
      <c r="H328" s="21">
        <v>0</v>
      </c>
      <c r="I328" s="21">
        <v>0</v>
      </c>
      <c r="J328" s="21">
        <v>0</v>
      </c>
    </row>
    <row r="329" spans="1:59">
      <c r="A329" s="92" t="s">
        <v>89</v>
      </c>
      <c r="B329" s="26">
        <v>637027</v>
      </c>
      <c r="C329" s="26" t="s">
        <v>337</v>
      </c>
      <c r="D329" s="67">
        <v>800.09</v>
      </c>
      <c r="E329" s="19">
        <v>742.8</v>
      </c>
      <c r="F329" s="20">
        <v>1000</v>
      </c>
      <c r="G329" s="19">
        <v>1000</v>
      </c>
      <c r="H329" s="21">
        <v>1000</v>
      </c>
      <c r="I329" s="21">
        <v>1000</v>
      </c>
      <c r="J329" s="21">
        <v>1000</v>
      </c>
    </row>
    <row r="330" spans="1:59">
      <c r="A330" s="92" t="s">
        <v>89</v>
      </c>
      <c r="B330" s="26" t="s">
        <v>338</v>
      </c>
      <c r="C330" s="26" t="s">
        <v>339</v>
      </c>
      <c r="D330" s="67">
        <v>2333.2399999999998</v>
      </c>
      <c r="E330" s="19">
        <v>4323.62</v>
      </c>
      <c r="F330" s="20">
        <v>0</v>
      </c>
      <c r="G330" s="19">
        <v>0</v>
      </c>
      <c r="H330" s="21">
        <v>0</v>
      </c>
      <c r="I330" s="21">
        <v>0</v>
      </c>
      <c r="J330" s="21">
        <v>0</v>
      </c>
    </row>
    <row r="331" spans="1:59">
      <c r="A331" s="92" t="s">
        <v>89</v>
      </c>
      <c r="B331" s="26" t="s">
        <v>338</v>
      </c>
      <c r="C331" s="26" t="s">
        <v>340</v>
      </c>
      <c r="D331" s="67">
        <v>588.1</v>
      </c>
      <c r="E331" s="19">
        <v>8194.14</v>
      </c>
      <c r="F331" s="20">
        <v>0</v>
      </c>
      <c r="G331" s="19">
        <v>0</v>
      </c>
      <c r="H331" s="21">
        <v>0</v>
      </c>
      <c r="I331" s="21">
        <v>0</v>
      </c>
      <c r="J331" s="21">
        <v>0</v>
      </c>
    </row>
    <row r="332" spans="1:59">
      <c r="A332" s="92" t="s">
        <v>89</v>
      </c>
      <c r="B332" s="26" t="s">
        <v>338</v>
      </c>
      <c r="C332" s="26" t="s">
        <v>341</v>
      </c>
      <c r="D332" s="67">
        <v>0</v>
      </c>
      <c r="E332" s="19">
        <v>4994.2700000000004</v>
      </c>
      <c r="F332" s="20">
        <v>800</v>
      </c>
      <c r="G332" s="19">
        <v>4401.8100000000004</v>
      </c>
      <c r="H332" s="21">
        <v>0</v>
      </c>
      <c r="I332" s="21">
        <v>0</v>
      </c>
      <c r="J332" s="21">
        <v>0</v>
      </c>
    </row>
    <row r="333" spans="1:59">
      <c r="A333" s="66" t="s">
        <v>89</v>
      </c>
      <c r="B333" s="18">
        <v>637027</v>
      </c>
      <c r="C333" s="18" t="s">
        <v>342</v>
      </c>
      <c r="D333" s="67">
        <v>515.95000000000005</v>
      </c>
      <c r="E333" s="19">
        <v>207.36</v>
      </c>
      <c r="F333" s="20">
        <v>500</v>
      </c>
      <c r="G333" s="19">
        <v>500</v>
      </c>
      <c r="H333" s="21">
        <v>500</v>
      </c>
      <c r="I333" s="21">
        <v>500</v>
      </c>
      <c r="J333" s="21">
        <v>500</v>
      </c>
    </row>
    <row r="334" spans="1:59">
      <c r="A334" s="66" t="s">
        <v>89</v>
      </c>
      <c r="B334" s="18">
        <v>637031</v>
      </c>
      <c r="C334" s="18" t="s">
        <v>414</v>
      </c>
      <c r="D334" s="67">
        <v>6.74</v>
      </c>
      <c r="E334" s="19">
        <v>0</v>
      </c>
      <c r="F334" s="20">
        <v>0</v>
      </c>
      <c r="G334" s="19">
        <v>0</v>
      </c>
      <c r="H334" s="21">
        <v>0</v>
      </c>
      <c r="I334" s="21">
        <v>0</v>
      </c>
      <c r="J334" s="21">
        <v>0</v>
      </c>
    </row>
    <row r="335" spans="1:59">
      <c r="A335" s="124"/>
      <c r="B335" s="70"/>
      <c r="C335" s="70"/>
      <c r="D335" s="71">
        <f>SUM(D321:D334)</f>
        <v>16516.050000000003</v>
      </c>
      <c r="E335" s="72">
        <f t="shared" ref="E335:J335" si="26">SUM(E321:E334)</f>
        <v>30786.12</v>
      </c>
      <c r="F335" s="72">
        <f t="shared" si="26"/>
        <v>17227</v>
      </c>
      <c r="G335" s="72">
        <f t="shared" si="26"/>
        <v>21196.21</v>
      </c>
      <c r="H335" s="72">
        <f>SUM(H321:H334)</f>
        <v>18408</v>
      </c>
      <c r="I335" s="72">
        <f t="shared" si="26"/>
        <v>17985</v>
      </c>
      <c r="J335" s="72">
        <f t="shared" si="26"/>
        <v>17985</v>
      </c>
      <c r="K335" s="25"/>
    </row>
    <row r="336" spans="1:59">
      <c r="A336" s="96" t="s">
        <v>89</v>
      </c>
      <c r="B336" s="97">
        <v>641001</v>
      </c>
      <c r="C336" s="97" t="s">
        <v>343</v>
      </c>
      <c r="D336" s="30">
        <v>69071</v>
      </c>
      <c r="E336" s="19">
        <v>105137</v>
      </c>
      <c r="F336" s="20">
        <v>198894</v>
      </c>
      <c r="G336" s="19">
        <v>191480.12</v>
      </c>
      <c r="H336" s="21">
        <v>150604</v>
      </c>
      <c r="I336" s="21">
        <v>155604</v>
      </c>
      <c r="J336" s="21">
        <v>155604</v>
      </c>
      <c r="K336" s="131"/>
      <c r="M336" s="188"/>
    </row>
    <row r="337" spans="1:13">
      <c r="A337" s="96" t="s">
        <v>89</v>
      </c>
      <c r="B337" s="97">
        <v>641001</v>
      </c>
      <c r="C337" s="97" t="s">
        <v>344</v>
      </c>
      <c r="D337" s="67">
        <v>80000</v>
      </c>
      <c r="E337" s="19">
        <v>81944</v>
      </c>
      <c r="F337" s="20">
        <v>104326</v>
      </c>
      <c r="G337" s="19">
        <v>154762.14000000001</v>
      </c>
      <c r="H337" s="21">
        <v>134381</v>
      </c>
      <c r="I337" s="21">
        <v>134381</v>
      </c>
      <c r="J337" s="21">
        <v>134381</v>
      </c>
      <c r="K337" s="131"/>
      <c r="M337" s="188"/>
    </row>
    <row r="338" spans="1:13">
      <c r="A338" s="96" t="s">
        <v>89</v>
      </c>
      <c r="B338" s="97">
        <v>641001</v>
      </c>
      <c r="C338" s="97" t="s">
        <v>345</v>
      </c>
      <c r="D338" s="67">
        <v>0</v>
      </c>
      <c r="E338" s="20">
        <v>110</v>
      </c>
      <c r="F338" s="20">
        <v>2000</v>
      </c>
      <c r="G338" s="20">
        <v>6500</v>
      </c>
      <c r="H338" s="21">
        <v>15000</v>
      </c>
      <c r="I338" s="21">
        <v>5000</v>
      </c>
      <c r="J338" s="21">
        <v>5000</v>
      </c>
      <c r="K338" s="131"/>
    </row>
    <row r="339" spans="1:13">
      <c r="A339" s="96" t="s">
        <v>89</v>
      </c>
      <c r="B339" s="97">
        <v>641001</v>
      </c>
      <c r="C339" s="97" t="s">
        <v>346</v>
      </c>
      <c r="D339" s="67">
        <v>0</v>
      </c>
      <c r="E339" s="19">
        <v>0</v>
      </c>
      <c r="F339" s="20">
        <v>0</v>
      </c>
      <c r="G339" s="19">
        <v>0</v>
      </c>
      <c r="H339" s="21">
        <v>0</v>
      </c>
      <c r="I339" s="21">
        <v>0</v>
      </c>
      <c r="J339" s="21">
        <v>0</v>
      </c>
      <c r="K339" s="131"/>
    </row>
    <row r="340" spans="1:13">
      <c r="A340" s="96" t="s">
        <v>89</v>
      </c>
      <c r="B340" s="97">
        <v>641001</v>
      </c>
      <c r="C340" s="97" t="s">
        <v>347</v>
      </c>
      <c r="D340" s="67">
        <v>0</v>
      </c>
      <c r="E340" s="19">
        <v>0</v>
      </c>
      <c r="F340" s="20">
        <v>0</v>
      </c>
      <c r="G340" s="19">
        <v>60567.9</v>
      </c>
      <c r="H340" s="21">
        <v>0</v>
      </c>
      <c r="I340" s="21">
        <v>0</v>
      </c>
      <c r="J340" s="21">
        <v>0</v>
      </c>
      <c r="K340" s="131"/>
    </row>
    <row r="341" spans="1:13">
      <c r="A341" s="96" t="s">
        <v>89</v>
      </c>
      <c r="B341" s="97">
        <v>721001</v>
      </c>
      <c r="C341" s="97" t="s">
        <v>348</v>
      </c>
      <c r="D341" s="67">
        <v>0</v>
      </c>
      <c r="E341" s="20">
        <v>0</v>
      </c>
      <c r="F341" s="20">
        <v>0</v>
      </c>
      <c r="G341" s="20">
        <v>35000</v>
      </c>
      <c r="H341" s="31">
        <v>0</v>
      </c>
      <c r="I341" s="31">
        <v>0</v>
      </c>
      <c r="J341" s="31">
        <v>0</v>
      </c>
      <c r="K341" s="131"/>
    </row>
    <row r="342" spans="1:13">
      <c r="A342" s="96" t="s">
        <v>89</v>
      </c>
      <c r="B342" s="97">
        <v>721001</v>
      </c>
      <c r="C342" s="97" t="s">
        <v>349</v>
      </c>
      <c r="D342" s="67">
        <v>0</v>
      </c>
      <c r="E342" s="19">
        <v>7520</v>
      </c>
      <c r="F342" s="20">
        <v>0</v>
      </c>
      <c r="G342" s="19">
        <v>0</v>
      </c>
      <c r="H342" s="31">
        <v>0</v>
      </c>
      <c r="I342" s="31">
        <v>0</v>
      </c>
      <c r="J342" s="31">
        <v>0</v>
      </c>
      <c r="K342" s="131"/>
    </row>
    <row r="343" spans="1:13">
      <c r="A343" s="96" t="s">
        <v>89</v>
      </c>
      <c r="B343" s="97">
        <v>721001</v>
      </c>
      <c r="C343" s="97" t="s">
        <v>350</v>
      </c>
      <c r="D343" s="67">
        <v>0</v>
      </c>
      <c r="E343" s="19">
        <v>60879</v>
      </c>
      <c r="F343" s="20">
        <v>38306</v>
      </c>
      <c r="G343" s="19">
        <v>83486</v>
      </c>
      <c r="H343" s="31">
        <v>0</v>
      </c>
      <c r="I343" s="31">
        <v>0</v>
      </c>
      <c r="J343" s="31">
        <v>0</v>
      </c>
      <c r="K343" s="131"/>
    </row>
    <row r="344" spans="1:13">
      <c r="A344" s="96" t="s">
        <v>89</v>
      </c>
      <c r="B344" s="97">
        <v>721001</v>
      </c>
      <c r="C344" s="97" t="s">
        <v>351</v>
      </c>
      <c r="D344" s="67">
        <v>0</v>
      </c>
      <c r="E344" s="19">
        <v>0</v>
      </c>
      <c r="F344" s="20">
        <v>0</v>
      </c>
      <c r="G344" s="19">
        <v>0</v>
      </c>
      <c r="H344" s="31">
        <v>105000</v>
      </c>
      <c r="I344" s="31">
        <v>0</v>
      </c>
      <c r="J344" s="31">
        <v>0</v>
      </c>
      <c r="K344" s="131"/>
    </row>
    <row r="345" spans="1:13">
      <c r="A345" s="96" t="s">
        <v>89</v>
      </c>
      <c r="B345" s="97">
        <v>721001</v>
      </c>
      <c r="C345" s="97" t="s">
        <v>388</v>
      </c>
      <c r="D345" s="67">
        <v>150000</v>
      </c>
      <c r="E345" s="19">
        <v>180619</v>
      </c>
      <c r="F345" s="20">
        <v>7000</v>
      </c>
      <c r="G345" s="19">
        <v>7135.59</v>
      </c>
      <c r="H345" s="31">
        <v>0</v>
      </c>
      <c r="I345" s="31">
        <v>0</v>
      </c>
      <c r="J345" s="31">
        <v>0</v>
      </c>
      <c r="K345" s="131"/>
    </row>
    <row r="346" spans="1:13">
      <c r="A346" s="124"/>
      <c r="B346" s="70"/>
      <c r="C346" s="70"/>
      <c r="D346" s="71">
        <f t="shared" ref="D346:J346" si="27">SUM(D336:D345)</f>
        <v>299071</v>
      </c>
      <c r="E346" s="72">
        <f t="shared" si="27"/>
        <v>436209</v>
      </c>
      <c r="F346" s="72">
        <f t="shared" si="27"/>
        <v>350526</v>
      </c>
      <c r="G346" s="72">
        <f t="shared" si="27"/>
        <v>538931.75</v>
      </c>
      <c r="H346" s="72">
        <f t="shared" si="27"/>
        <v>404985</v>
      </c>
      <c r="I346" s="72">
        <f t="shared" si="27"/>
        <v>294985</v>
      </c>
      <c r="J346" s="72">
        <f t="shared" si="27"/>
        <v>294985</v>
      </c>
      <c r="K346" s="25"/>
    </row>
    <row r="347" spans="1:13">
      <c r="A347" s="92" t="s">
        <v>89</v>
      </c>
      <c r="B347" s="26">
        <v>711001</v>
      </c>
      <c r="C347" s="26" t="s">
        <v>352</v>
      </c>
      <c r="D347" s="67">
        <v>15000</v>
      </c>
      <c r="E347" s="19">
        <v>8250</v>
      </c>
      <c r="F347" s="20">
        <v>10000</v>
      </c>
      <c r="G347" s="19">
        <v>14807.1</v>
      </c>
      <c r="H347" s="31">
        <v>15000</v>
      </c>
      <c r="I347" s="31">
        <v>0</v>
      </c>
      <c r="J347" s="31">
        <v>0</v>
      </c>
    </row>
    <row r="348" spans="1:13">
      <c r="A348" s="82" t="s">
        <v>89</v>
      </c>
      <c r="B348" s="187">
        <v>716</v>
      </c>
      <c r="C348" s="187" t="s">
        <v>419</v>
      </c>
      <c r="D348" s="199">
        <v>0</v>
      </c>
      <c r="E348" s="200">
        <v>0</v>
      </c>
      <c r="F348" s="200">
        <v>0</v>
      </c>
      <c r="G348" s="200">
        <v>0</v>
      </c>
      <c r="H348" s="31">
        <v>10000</v>
      </c>
      <c r="I348" s="31">
        <v>0</v>
      </c>
      <c r="J348" s="31">
        <v>0</v>
      </c>
    </row>
    <row r="349" spans="1:13">
      <c r="A349" s="66" t="s">
        <v>89</v>
      </c>
      <c r="B349" s="18">
        <v>713005</v>
      </c>
      <c r="C349" s="18" t="s">
        <v>353</v>
      </c>
      <c r="D349" s="67">
        <v>0</v>
      </c>
      <c r="E349" s="19">
        <v>0</v>
      </c>
      <c r="F349" s="20">
        <v>0</v>
      </c>
      <c r="G349" s="19">
        <v>0</v>
      </c>
      <c r="H349" s="31">
        <v>0</v>
      </c>
      <c r="I349" s="31">
        <v>0</v>
      </c>
      <c r="J349" s="31">
        <v>0</v>
      </c>
    </row>
    <row r="350" spans="1:13">
      <c r="A350" s="124"/>
      <c r="B350" s="70"/>
      <c r="C350" s="70"/>
      <c r="D350" s="71">
        <f t="shared" ref="D350:J350" si="28">SUM(D347:D349)</f>
        <v>15000</v>
      </c>
      <c r="E350" s="72">
        <f t="shared" si="28"/>
        <v>8250</v>
      </c>
      <c r="F350" s="72">
        <f t="shared" si="28"/>
        <v>10000</v>
      </c>
      <c r="G350" s="72">
        <f t="shared" si="28"/>
        <v>14807.1</v>
      </c>
      <c r="H350" s="72">
        <f t="shared" si="28"/>
        <v>25000</v>
      </c>
      <c r="I350" s="72">
        <f t="shared" si="28"/>
        <v>0</v>
      </c>
      <c r="J350" s="72">
        <f t="shared" si="28"/>
        <v>0</v>
      </c>
    </row>
    <row r="351" spans="1:13">
      <c r="A351" s="66" t="s">
        <v>354</v>
      </c>
      <c r="B351" s="18">
        <v>651002</v>
      </c>
      <c r="C351" s="18" t="s">
        <v>416</v>
      </c>
      <c r="D351" s="67">
        <v>2571.94</v>
      </c>
      <c r="E351" s="19">
        <v>870.66</v>
      </c>
      <c r="F351" s="20">
        <v>0</v>
      </c>
      <c r="G351" s="19">
        <v>0</v>
      </c>
      <c r="H351" s="21">
        <v>0</v>
      </c>
      <c r="I351" s="21">
        <v>10000</v>
      </c>
      <c r="J351" s="21">
        <v>10000</v>
      </c>
    </row>
    <row r="352" spans="1:13">
      <c r="A352" s="66" t="s">
        <v>354</v>
      </c>
      <c r="B352" s="18">
        <v>651002</v>
      </c>
      <c r="C352" s="18" t="s">
        <v>355</v>
      </c>
      <c r="D352" s="67">
        <v>8987.07</v>
      </c>
      <c r="E352" s="19">
        <v>7770.42</v>
      </c>
      <c r="F352" s="20">
        <v>8000</v>
      </c>
      <c r="G352" s="19">
        <v>8000</v>
      </c>
      <c r="H352" s="21">
        <v>6500</v>
      </c>
      <c r="I352" s="21">
        <v>7000</v>
      </c>
      <c r="J352" s="21">
        <v>7000</v>
      </c>
    </row>
    <row r="353" spans="1:11">
      <c r="A353" s="66" t="s">
        <v>354</v>
      </c>
      <c r="B353" s="18">
        <v>819002</v>
      </c>
      <c r="C353" s="18" t="s">
        <v>356</v>
      </c>
      <c r="D353" s="67">
        <v>12000</v>
      </c>
      <c r="E353" s="19">
        <v>6000</v>
      </c>
      <c r="F353" s="20">
        <v>0</v>
      </c>
      <c r="G353" s="19">
        <v>10000</v>
      </c>
      <c r="H353" s="42">
        <v>0</v>
      </c>
      <c r="I353" s="42">
        <v>0</v>
      </c>
      <c r="J353" s="42">
        <v>0</v>
      </c>
    </row>
    <row r="354" spans="1:11">
      <c r="A354" s="66" t="s">
        <v>354</v>
      </c>
      <c r="B354" s="18">
        <v>821005</v>
      </c>
      <c r="C354" s="18" t="s">
        <v>357</v>
      </c>
      <c r="D354" s="67">
        <v>99999.96</v>
      </c>
      <c r="E354" s="19">
        <v>99999.96</v>
      </c>
      <c r="F354" s="20">
        <v>100000</v>
      </c>
      <c r="G354" s="19">
        <v>100000</v>
      </c>
      <c r="H354" s="42">
        <v>100000</v>
      </c>
      <c r="I354" s="42">
        <v>100000</v>
      </c>
      <c r="J354" s="42">
        <v>100000</v>
      </c>
    </row>
    <row r="355" spans="1:11">
      <c r="A355" s="66" t="s">
        <v>354</v>
      </c>
      <c r="B355" s="18">
        <v>821005</v>
      </c>
      <c r="C355" s="18" t="s">
        <v>415</v>
      </c>
      <c r="D355" s="67">
        <v>78924</v>
      </c>
      <c r="E355" s="19">
        <v>72342</v>
      </c>
      <c r="F355" s="20">
        <v>0</v>
      </c>
      <c r="G355" s="19">
        <v>0</v>
      </c>
      <c r="H355" s="42">
        <v>0</v>
      </c>
      <c r="I355" s="42">
        <v>100000</v>
      </c>
      <c r="J355" s="42">
        <v>100000</v>
      </c>
    </row>
    <row r="356" spans="1:11">
      <c r="A356" s="124"/>
      <c r="B356" s="70"/>
      <c r="C356" s="70" t="s">
        <v>18</v>
      </c>
      <c r="D356" s="71">
        <f t="shared" ref="D356:J356" si="29">SUM(D351:D355)</f>
        <v>202482.97</v>
      </c>
      <c r="E356" s="72">
        <f t="shared" si="29"/>
        <v>186983.04000000001</v>
      </c>
      <c r="F356" s="72">
        <f t="shared" si="29"/>
        <v>108000</v>
      </c>
      <c r="G356" s="72">
        <f t="shared" si="29"/>
        <v>118000</v>
      </c>
      <c r="H356" s="72">
        <f t="shared" si="29"/>
        <v>106500</v>
      </c>
      <c r="I356" s="72">
        <f t="shared" si="29"/>
        <v>217000</v>
      </c>
      <c r="J356" s="72">
        <f t="shared" si="29"/>
        <v>217000</v>
      </c>
      <c r="K356" s="25"/>
    </row>
    <row r="357" spans="1:11">
      <c r="A357" s="66" t="s">
        <v>89</v>
      </c>
      <c r="B357" s="18">
        <v>717001</v>
      </c>
      <c r="C357" s="18" t="s">
        <v>358</v>
      </c>
      <c r="D357" s="67">
        <v>5168.8100000000004</v>
      </c>
      <c r="E357" s="19">
        <v>0</v>
      </c>
      <c r="F357" s="20">
        <v>0</v>
      </c>
      <c r="G357" s="19">
        <v>0</v>
      </c>
      <c r="H357" s="31">
        <v>0</v>
      </c>
      <c r="I357" s="31">
        <v>0</v>
      </c>
      <c r="J357" s="31">
        <v>0</v>
      </c>
    </row>
    <row r="358" spans="1:11">
      <c r="A358" s="66" t="s">
        <v>89</v>
      </c>
      <c r="B358" s="18">
        <v>716</v>
      </c>
      <c r="C358" s="18" t="s">
        <v>359</v>
      </c>
      <c r="D358" s="67">
        <v>1798</v>
      </c>
      <c r="E358" s="19">
        <v>360</v>
      </c>
      <c r="F358" s="20">
        <v>2000</v>
      </c>
      <c r="G358" s="19">
        <v>2000</v>
      </c>
      <c r="H358" s="31">
        <v>2000</v>
      </c>
      <c r="I358" s="31">
        <v>2000</v>
      </c>
      <c r="J358" s="31">
        <v>2000</v>
      </c>
    </row>
    <row r="359" spans="1:11">
      <c r="A359" s="66"/>
      <c r="B359" s="18"/>
      <c r="C359" s="18" t="s">
        <v>360</v>
      </c>
      <c r="D359" s="67">
        <v>0</v>
      </c>
      <c r="E359" s="19">
        <v>0</v>
      </c>
      <c r="F359" s="20">
        <v>10000</v>
      </c>
      <c r="G359" s="19">
        <v>0</v>
      </c>
      <c r="H359" s="21">
        <v>0</v>
      </c>
      <c r="I359" s="21">
        <v>0</v>
      </c>
      <c r="J359" s="21">
        <v>0</v>
      </c>
    </row>
    <row r="360" spans="1:11">
      <c r="A360" s="124"/>
      <c r="B360" s="70"/>
      <c r="C360" s="70"/>
      <c r="D360" s="71">
        <f t="shared" ref="D360:J360" si="30">SUM(D357:D359)</f>
        <v>6966.81</v>
      </c>
      <c r="E360" s="72">
        <f t="shared" si="30"/>
        <v>360</v>
      </c>
      <c r="F360" s="72">
        <f t="shared" si="30"/>
        <v>12000</v>
      </c>
      <c r="G360" s="72">
        <f t="shared" si="30"/>
        <v>2000</v>
      </c>
      <c r="H360" s="72">
        <f t="shared" si="30"/>
        <v>2000</v>
      </c>
      <c r="I360" s="72">
        <f t="shared" si="30"/>
        <v>2000</v>
      </c>
      <c r="J360" s="72">
        <f t="shared" si="30"/>
        <v>2000</v>
      </c>
    </row>
    <row r="361" spans="1:11">
      <c r="A361" s="86" t="s">
        <v>361</v>
      </c>
      <c r="B361" s="26">
        <v>637006</v>
      </c>
      <c r="C361" s="26" t="s">
        <v>362</v>
      </c>
      <c r="D361" s="67">
        <v>305.76</v>
      </c>
      <c r="E361" s="19">
        <v>0</v>
      </c>
      <c r="F361" s="20">
        <v>0</v>
      </c>
      <c r="G361" s="19">
        <v>0</v>
      </c>
      <c r="H361" s="21">
        <v>0</v>
      </c>
      <c r="I361" s="21">
        <v>0</v>
      </c>
      <c r="J361" s="21">
        <v>0</v>
      </c>
    </row>
    <row r="362" spans="1:11">
      <c r="A362" s="124"/>
      <c r="B362" s="132"/>
      <c r="C362" s="132"/>
      <c r="D362" s="133">
        <f>SUM(D361:D361)</f>
        <v>305.76</v>
      </c>
      <c r="E362" s="72">
        <f>SUM(E361)</f>
        <v>0</v>
      </c>
      <c r="F362" s="72">
        <f>SUM(F361:F361)</f>
        <v>0</v>
      </c>
      <c r="G362" s="72">
        <f>SUM(G361)</f>
        <v>0</v>
      </c>
      <c r="H362" s="72">
        <f>SUM(H361)</f>
        <v>0</v>
      </c>
      <c r="I362" s="72">
        <f>SUM(I361)</f>
        <v>0</v>
      </c>
      <c r="J362" s="72">
        <f>SUM(J361)</f>
        <v>0</v>
      </c>
    </row>
    <row r="363" spans="1:11" ht="15.75" thickBot="1">
      <c r="A363" s="224" t="s">
        <v>363</v>
      </c>
      <c r="B363" s="225"/>
      <c r="C363" s="49" t="s">
        <v>364</v>
      </c>
      <c r="D363" s="134">
        <f>SUM(D272+D277+D284+D295+D304+D320+D335+D346+D350+D356+D360+D362)</f>
        <v>811933.34000000008</v>
      </c>
      <c r="E363" s="51">
        <f>SUM(E272+E277+E284+E295+E304+E320+E335+E346+E350+E356+E360+E362)</f>
        <v>925808.71</v>
      </c>
      <c r="F363" s="51">
        <f>F272+F277+F284+F295+F304+F320+F335+F346+F350+F356+F360+F362</f>
        <v>898732</v>
      </c>
      <c r="G363" s="51">
        <f>SUM(G272+G277+G284+G295+G304+G320+G335+G346+G350+G356+G360+G362)</f>
        <v>1035921.89</v>
      </c>
      <c r="H363" s="51">
        <f>SUM(H272+H277+H284+H295+H304+H320+H335+H346+H350+H356+H360+H362)</f>
        <v>916089</v>
      </c>
      <c r="I363" s="51">
        <f>SUM(I272+I277+I284+I295+I304+I320+I335+I346+I350+I356+I360+I362)</f>
        <v>906266</v>
      </c>
      <c r="J363" s="51">
        <f>SUM(J272+J277+J284+J295+J304+J320+J335+J346+J350+J356+J360+J362)</f>
        <v>886266</v>
      </c>
      <c r="K363" s="25"/>
    </row>
    <row r="364" spans="1:11" s="137" customFormat="1" ht="16.5" thickBot="1">
      <c r="A364" s="219" t="s">
        <v>365</v>
      </c>
      <c r="B364" s="220"/>
      <c r="C364" s="221"/>
      <c r="D364" s="135">
        <f t="shared" ref="D364:J364" si="31">SUM(D89+D106+D114+D127+D139+D164+D182+D209+D223+D248+D266+D363)</f>
        <v>4365053.1899999995</v>
      </c>
      <c r="E364" s="52">
        <f t="shared" si="31"/>
        <v>4457979.2699999996</v>
      </c>
      <c r="F364" s="52">
        <f t="shared" si="31"/>
        <v>5399942</v>
      </c>
      <c r="G364" s="52">
        <f t="shared" si="31"/>
        <v>6381372.9100000001</v>
      </c>
      <c r="H364" s="52">
        <f t="shared" si="31"/>
        <v>5298843</v>
      </c>
      <c r="I364" s="52">
        <f t="shared" si="31"/>
        <v>4875066</v>
      </c>
      <c r="J364" s="53">
        <f t="shared" si="31"/>
        <v>4755066</v>
      </c>
      <c r="K364" s="136"/>
    </row>
    <row r="365" spans="1:11" ht="15.75">
      <c r="A365" s="138" t="s">
        <v>366</v>
      </c>
      <c r="B365" s="138"/>
      <c r="C365" s="138"/>
      <c r="D365" s="139"/>
      <c r="E365" s="139"/>
      <c r="F365" s="139"/>
      <c r="G365" s="140"/>
      <c r="H365" s="101"/>
      <c r="I365" s="101"/>
      <c r="J365" s="101"/>
    </row>
    <row r="366" spans="1:11" ht="6" customHeight="1">
      <c r="A366" s="138"/>
      <c r="B366" s="138"/>
      <c r="C366" s="138"/>
      <c r="D366" s="139"/>
      <c r="E366" s="139"/>
      <c r="F366" s="139"/>
      <c r="G366" s="140"/>
      <c r="H366" s="141" t="s">
        <v>367</v>
      </c>
      <c r="I366" s="142"/>
      <c r="J366" s="101"/>
    </row>
    <row r="367" spans="1:11" ht="15.75">
      <c r="A367" s="143"/>
      <c r="B367" s="138" t="s">
        <v>368</v>
      </c>
      <c r="C367" s="138"/>
      <c r="D367" s="144"/>
      <c r="E367" s="2"/>
      <c r="F367" s="2"/>
      <c r="G367" s="2"/>
      <c r="H367" s="141" t="s">
        <v>369</v>
      </c>
      <c r="I367" s="142"/>
      <c r="J367" s="2"/>
    </row>
    <row r="368" spans="1:11" ht="15.75">
      <c r="A368" s="145"/>
      <c r="B368" s="138" t="s">
        <v>370</v>
      </c>
      <c r="C368" s="138"/>
      <c r="D368" s="139"/>
      <c r="E368" s="2"/>
      <c r="F368" s="2"/>
      <c r="G368" s="2"/>
      <c r="H368" s="141" t="s">
        <v>371</v>
      </c>
      <c r="I368" s="142"/>
      <c r="J368" s="101"/>
    </row>
    <row r="369" spans="1:10" ht="15.75">
      <c r="A369" s="146"/>
      <c r="B369" s="138" t="s">
        <v>372</v>
      </c>
      <c r="C369" s="138"/>
      <c r="D369" s="139"/>
      <c r="E369" s="2"/>
      <c r="F369" s="2"/>
      <c r="G369" s="2"/>
      <c r="H369" s="141"/>
      <c r="I369" s="142"/>
      <c r="J369" s="101"/>
    </row>
    <row r="370" spans="1:10" ht="4.5" customHeight="1">
      <c r="A370" s="147"/>
      <c r="B370" s="138"/>
      <c r="C370" s="138"/>
      <c r="D370" s="139"/>
      <c r="E370" s="2"/>
      <c r="F370" s="2"/>
      <c r="G370" s="2"/>
      <c r="H370" s="141"/>
      <c r="I370" s="142"/>
      <c r="J370" s="101"/>
    </row>
    <row r="371" spans="1:10" s="1" customFormat="1" ht="18.75">
      <c r="C371" s="227" t="s">
        <v>373</v>
      </c>
      <c r="D371" s="227"/>
      <c r="E371" s="2"/>
      <c r="F371" s="2"/>
      <c r="G371" s="2"/>
      <c r="H371" s="148" t="s">
        <v>374</v>
      </c>
      <c r="I371" s="142"/>
      <c r="J371" s="2"/>
    </row>
    <row r="372" spans="1:10" ht="5.25" customHeight="1" thickBot="1">
      <c r="D372" s="139"/>
      <c r="E372" s="2"/>
      <c r="F372" s="2"/>
      <c r="G372" s="2"/>
      <c r="H372" s="148"/>
      <c r="I372" s="141"/>
      <c r="J372" s="2"/>
    </row>
    <row r="373" spans="1:10" ht="15.75">
      <c r="A373" s="138"/>
      <c r="B373" s="138"/>
      <c r="C373" s="150" t="s">
        <v>375</v>
      </c>
      <c r="D373" s="151">
        <v>2020</v>
      </c>
      <c r="E373" s="151">
        <v>2021</v>
      </c>
      <c r="F373" s="193">
        <v>2022</v>
      </c>
      <c r="G373" s="152"/>
      <c r="H373" s="153"/>
      <c r="I373" s="154"/>
      <c r="J373" s="149"/>
    </row>
    <row r="374" spans="1:10" ht="15.75">
      <c r="A374" s="138"/>
      <c r="B374" s="138"/>
      <c r="C374" s="155" t="s">
        <v>376</v>
      </c>
      <c r="D374" s="156">
        <f>SUM(H7:H14,H16:H22,H26:H29,H31:H54,H59:H63,H65)</f>
        <v>4875718</v>
      </c>
      <c r="E374" s="156">
        <f>SUM(I7:I14,I16:I22,I26:I29,I31:I54,I62:I63,I65)</f>
        <v>4938158</v>
      </c>
      <c r="F374" s="194">
        <f>SUM(J7:J14,J16:J22,J26:J29,J31:J54,J62:J63,J65)</f>
        <v>4938158</v>
      </c>
      <c r="G374" s="157"/>
      <c r="H374" s="158"/>
      <c r="I374" s="154"/>
      <c r="J374" s="149"/>
    </row>
    <row r="375" spans="1:10" ht="15.75">
      <c r="A375" s="138"/>
      <c r="B375" s="138"/>
      <c r="C375" s="155" t="s">
        <v>377</v>
      </c>
      <c r="D375" s="156">
        <f>SUM(H87:H88,H90:H94,H96:H98,H100:H104,H107:H109,H111:H112,H115:H122,H124:H126,H128:H137,H140:H155,H165:H168,H183:H198,H206:H208,H210:H217,H219:H221,H242:H246,H249:H250,H255,H257:H258,H267:H271,H273:H276,H278:H283,H285:H294,H296:H298,H305:H319,H321:H334,H336:H340,H351:H352)</f>
        <v>4320061</v>
      </c>
      <c r="E375" s="156">
        <f>SUM(I87:I88,I90:I94,I96:I98,I100:I104,I107:I109,I111:I112,I115:I122,I124:I126,I128:I137,I140:I155,I165:I168,I183:I198,I206:I208,I210:I217,I219:I221,I242:I246,I249:I250,I255:I258,I267:I271,I273:I276,I278:I283,I285:I294,I296:I298,I305:I319,I321:I334,I336:I340,I351:I352,I359,I361)</f>
        <v>4303091</v>
      </c>
      <c r="F375" s="194">
        <f>SUM(J87:J88,J90:J94,J96:J98,J100:J104,J107:J109,J111:J112,J115:J122,J124:J126,J128:J137,J140:J155,J165:J168,J183:J198,J206:J208,J210:J217,J219:J221,J242:J246,J249:J250,J255:J258,J267:J271,J273:J276,J278:J283,J285:J294,J296:J298,J305:J319,J321:J334,J336:J340,J351:J352,J359,J361)</f>
        <v>4303091</v>
      </c>
      <c r="G375" s="157"/>
      <c r="H375" s="157"/>
      <c r="I375" s="149"/>
      <c r="J375" s="149"/>
    </row>
    <row r="376" spans="1:10" ht="15.75">
      <c r="A376" s="138"/>
      <c r="B376" s="138"/>
      <c r="C376" s="159" t="s">
        <v>378</v>
      </c>
      <c r="D376" s="160">
        <f>SUM(D374-D375)</f>
        <v>555657</v>
      </c>
      <c r="E376" s="160">
        <f>E374-E375</f>
        <v>635067</v>
      </c>
      <c r="F376" s="195">
        <f>F374-F375</f>
        <v>635067</v>
      </c>
      <c r="G376" s="157"/>
      <c r="H376" s="157"/>
      <c r="I376" s="149"/>
      <c r="J376" s="149"/>
    </row>
    <row r="377" spans="1:10" ht="15.75">
      <c r="A377" s="138"/>
      <c r="B377" s="138"/>
      <c r="C377" s="161" t="s">
        <v>379</v>
      </c>
      <c r="D377" s="162">
        <f>SUM(H23:H25,H55:H59)</f>
        <v>419125</v>
      </c>
      <c r="E377" s="162">
        <f>SUM(I23:I25,I55:I59)</f>
        <v>4000</v>
      </c>
      <c r="F377" s="196">
        <f>SUM(J23:J25,J55:J59,)</f>
        <v>4000</v>
      </c>
      <c r="G377" s="157"/>
      <c r="H377" s="157"/>
      <c r="I377" s="149"/>
      <c r="J377" s="149"/>
    </row>
    <row r="378" spans="1:10" ht="15.75">
      <c r="A378" s="138"/>
      <c r="B378" s="138"/>
      <c r="C378" s="161" t="s">
        <v>380</v>
      </c>
      <c r="D378" s="162">
        <f>SUM(H156:H162,H169:H181,H202:H205,H253,H259:H264,H299:H303,H341:H345,H347:H349,H357:H358)</f>
        <v>878782</v>
      </c>
      <c r="E378" s="162">
        <f>SUM(I157:I162,I169:I181,I202:I205,I253,I259:I264,I299:I303,I341:I345,I347:I349,I357:I358)</f>
        <v>371975</v>
      </c>
      <c r="F378" s="196">
        <f>SUM(J157:J162,J169:J181,J202:J205,J253,J259:J264,J299:J303,J341:J345,J347:J349,J357:J358)</f>
        <v>251975</v>
      </c>
      <c r="G378" s="157"/>
      <c r="H378" s="157"/>
      <c r="I378" s="149"/>
      <c r="J378" s="149"/>
    </row>
    <row r="379" spans="1:10">
      <c r="A379" s="1"/>
      <c r="B379" s="1"/>
      <c r="C379" s="163" t="s">
        <v>381</v>
      </c>
      <c r="D379" s="164">
        <f>SUM(D377-D378)</f>
        <v>-459657</v>
      </c>
      <c r="E379" s="164">
        <f>E377-E378</f>
        <v>-367975</v>
      </c>
      <c r="F379" s="165">
        <f>F377-F378</f>
        <v>-247975</v>
      </c>
      <c r="G379" s="157"/>
      <c r="H379" s="157"/>
      <c r="I379" s="149"/>
      <c r="J379" s="149"/>
    </row>
    <row r="380" spans="1:10">
      <c r="A380" s="1"/>
      <c r="B380" s="1"/>
      <c r="C380" s="166" t="s">
        <v>382</v>
      </c>
      <c r="D380" s="167">
        <f>SUM(H66+H72+H77)</f>
        <v>4000</v>
      </c>
      <c r="E380" s="167">
        <f>SUM(I67:I71,I73:I76,)</f>
        <v>0</v>
      </c>
      <c r="F380" s="168">
        <f>SUM(J67:J71,J73:J76)</f>
        <v>0</v>
      </c>
      <c r="G380" s="157"/>
      <c r="H380" s="157"/>
      <c r="I380" s="149"/>
      <c r="J380" s="149"/>
    </row>
    <row r="381" spans="1:10">
      <c r="A381" s="1"/>
      <c r="B381" s="1"/>
      <c r="C381" s="166" t="s">
        <v>383</v>
      </c>
      <c r="D381" s="167">
        <f>SUM(H353:H355)</f>
        <v>100000</v>
      </c>
      <c r="E381" s="167">
        <f>SUM(I353:I355)</f>
        <v>200000</v>
      </c>
      <c r="F381" s="168">
        <f>SUM(J353:J355)</f>
        <v>200000</v>
      </c>
      <c r="G381" s="157"/>
      <c r="H381" s="157"/>
      <c r="I381" s="149"/>
      <c r="J381" s="149"/>
    </row>
    <row r="382" spans="1:10">
      <c r="A382" s="1"/>
      <c r="B382" s="1"/>
      <c r="C382" s="169" t="s">
        <v>384</v>
      </c>
      <c r="D382" s="170">
        <f>SUM(D380-D381)</f>
        <v>-96000</v>
      </c>
      <c r="E382" s="170">
        <f>E380-E381</f>
        <v>-200000</v>
      </c>
      <c r="F382" s="171">
        <f>F380-F381</f>
        <v>-200000</v>
      </c>
      <c r="G382" s="157"/>
      <c r="H382" s="172"/>
      <c r="I382" s="173"/>
      <c r="J382" s="173"/>
    </row>
    <row r="383" spans="1:10">
      <c r="A383" s="1"/>
      <c r="B383" s="1"/>
      <c r="C383" s="174" t="s">
        <v>385</v>
      </c>
      <c r="D383" s="175">
        <f>D374+D377+D380</f>
        <v>5298843</v>
      </c>
      <c r="E383" s="175">
        <f>E374+E377+E380</f>
        <v>4942158</v>
      </c>
      <c r="F383" s="197">
        <f>F374+F377</f>
        <v>4942158</v>
      </c>
      <c r="G383" s="176"/>
      <c r="H383" s="177">
        <f>H364-D383</f>
        <v>0</v>
      </c>
      <c r="I383" s="173"/>
      <c r="J383" s="173"/>
    </row>
    <row r="384" spans="1:10">
      <c r="A384" s="1"/>
      <c r="B384" s="1"/>
      <c r="C384" s="174" t="s">
        <v>386</v>
      </c>
      <c r="D384" s="175">
        <f>D375+D378+D381</f>
        <v>5298843</v>
      </c>
      <c r="E384" s="175">
        <f>E375+E378+E381</f>
        <v>4875066</v>
      </c>
      <c r="F384" s="197">
        <f>F375+F378+F381</f>
        <v>4755066</v>
      </c>
      <c r="G384" s="176"/>
      <c r="H384" s="176"/>
    </row>
    <row r="385" spans="1:8" ht="15.75" thickBot="1">
      <c r="A385" s="1"/>
      <c r="B385" s="1"/>
      <c r="C385" s="178" t="s">
        <v>387</v>
      </c>
      <c r="D385" s="179">
        <f>SUM(D383-D384)</f>
        <v>0</v>
      </c>
      <c r="E385" s="179">
        <f>E376+E379+E382</f>
        <v>67092</v>
      </c>
      <c r="F385" s="180">
        <f>F383-F384</f>
        <v>187092</v>
      </c>
      <c r="G385" s="181"/>
      <c r="H385" s="181"/>
    </row>
    <row r="391" spans="1:8">
      <c r="A391" s="228"/>
      <c r="B391" s="228"/>
      <c r="C391" s="228"/>
      <c r="D391" s="182"/>
      <c r="E391" s="182"/>
      <c r="F391" s="182"/>
    </row>
    <row r="392" spans="1:8">
      <c r="A392" s="183"/>
      <c r="B392" s="183"/>
      <c r="C392" s="183"/>
      <c r="D392" s="182"/>
      <c r="E392" s="182"/>
      <c r="F392" s="182"/>
    </row>
    <row r="393" spans="1:8">
      <c r="A393" s="183"/>
      <c r="B393" s="183"/>
      <c r="C393" s="183"/>
      <c r="D393" s="182"/>
      <c r="E393" s="182"/>
      <c r="F393" s="182"/>
    </row>
    <row r="394" spans="1:8">
      <c r="A394" s="183"/>
      <c r="B394" s="183"/>
      <c r="C394" s="183"/>
      <c r="D394" s="182"/>
      <c r="E394" s="182"/>
      <c r="F394" s="182"/>
    </row>
    <row r="395" spans="1:8">
      <c r="A395" s="183"/>
      <c r="B395" s="183"/>
      <c r="C395" s="183"/>
      <c r="D395" s="182"/>
      <c r="E395" s="182"/>
      <c r="F395" s="182"/>
    </row>
    <row r="396" spans="1:8" s="149" customFormat="1">
      <c r="A396" s="183"/>
      <c r="B396" s="183"/>
      <c r="C396" s="183"/>
      <c r="D396" s="184"/>
      <c r="E396" s="184"/>
      <c r="F396" s="184"/>
      <c r="G396" s="1"/>
    </row>
    <row r="397" spans="1:8">
      <c r="A397" s="229"/>
      <c r="B397" s="229"/>
      <c r="C397" s="229"/>
      <c r="D397" s="182"/>
      <c r="E397" s="182"/>
      <c r="F397" s="182"/>
    </row>
    <row r="398" spans="1:8">
      <c r="A398" s="228"/>
      <c r="B398" s="228"/>
      <c r="C398" s="228"/>
      <c r="D398" s="182"/>
      <c r="E398" s="182"/>
      <c r="F398" s="182"/>
    </row>
    <row r="399" spans="1:8">
      <c r="A399" s="183"/>
      <c r="B399" s="183"/>
      <c r="C399" s="183"/>
      <c r="D399" s="182"/>
      <c r="E399" s="182"/>
      <c r="F399" s="182"/>
    </row>
    <row r="400" spans="1:8">
      <c r="A400" s="228"/>
      <c r="B400" s="228"/>
      <c r="C400" s="228"/>
      <c r="D400" s="182"/>
      <c r="E400" s="182"/>
      <c r="F400" s="182"/>
    </row>
    <row r="401" spans="1:10">
      <c r="A401" s="228"/>
      <c r="B401" s="228"/>
      <c r="C401" s="228"/>
      <c r="D401" s="185"/>
      <c r="E401" s="185"/>
      <c r="F401" s="185"/>
      <c r="H401" s="1"/>
      <c r="I401" s="1"/>
      <c r="J401" s="1"/>
    </row>
    <row r="402" spans="1:10" s="43" customFormat="1">
      <c r="A402" s="186"/>
      <c r="B402" s="186"/>
      <c r="C402" s="186"/>
      <c r="D402" s="185"/>
      <c r="E402" s="185"/>
      <c r="F402" s="185"/>
      <c r="G402" s="4"/>
      <c r="H402" s="4"/>
      <c r="I402" s="4"/>
      <c r="J402" s="4"/>
    </row>
    <row r="403" spans="1:10" s="43" customFormat="1">
      <c r="A403" s="186"/>
      <c r="B403" s="186"/>
      <c r="C403" s="186"/>
      <c r="D403" s="185"/>
      <c r="E403" s="185"/>
      <c r="F403" s="185"/>
      <c r="G403" s="4"/>
      <c r="H403" s="4"/>
      <c r="I403" s="4"/>
      <c r="J403" s="4"/>
    </row>
    <row r="404" spans="1:10" s="43" customFormat="1">
      <c r="A404" s="186"/>
      <c r="B404" s="186"/>
      <c r="C404" s="186"/>
      <c r="D404" s="185"/>
      <c r="E404" s="185"/>
      <c r="F404" s="185"/>
      <c r="G404" s="4"/>
      <c r="H404" s="4"/>
      <c r="I404" s="4"/>
      <c r="J404" s="4"/>
    </row>
    <row r="405" spans="1:10">
      <c r="A405" s="226"/>
      <c r="B405" s="226"/>
      <c r="C405" s="226"/>
      <c r="D405" s="182"/>
      <c r="E405" s="182"/>
      <c r="F405" s="182"/>
    </row>
    <row r="406" spans="1:10">
      <c r="A406" s="182"/>
      <c r="B406" s="182"/>
      <c r="C406" s="182"/>
      <c r="D406" s="185"/>
      <c r="E406" s="185"/>
      <c r="F406" s="182"/>
    </row>
    <row r="407" spans="1:10">
      <c r="A407" s="182"/>
      <c r="B407" s="182"/>
      <c r="C407" s="182"/>
      <c r="D407" s="185"/>
      <c r="E407" s="185"/>
      <c r="F407" s="182"/>
    </row>
  </sheetData>
  <mergeCells count="43">
    <mergeCell ref="A405:C405"/>
    <mergeCell ref="C371:D371"/>
    <mergeCell ref="A391:C391"/>
    <mergeCell ref="A397:C397"/>
    <mergeCell ref="A398:C398"/>
    <mergeCell ref="A400:C400"/>
    <mergeCell ref="A401:C401"/>
    <mergeCell ref="A364:C364"/>
    <mergeCell ref="A209:B209"/>
    <mergeCell ref="A218:B218"/>
    <mergeCell ref="A222:B222"/>
    <mergeCell ref="A223:B223"/>
    <mergeCell ref="A242:B242"/>
    <mergeCell ref="A247:B247"/>
    <mergeCell ref="A248:B248"/>
    <mergeCell ref="A254:B254"/>
    <mergeCell ref="A265:B265"/>
    <mergeCell ref="A266:B266"/>
    <mergeCell ref="A363:B363"/>
    <mergeCell ref="A205:B205"/>
    <mergeCell ref="A113:B113"/>
    <mergeCell ref="A114:B114"/>
    <mergeCell ref="A123:B123"/>
    <mergeCell ref="A127:B127"/>
    <mergeCell ref="A138:B138"/>
    <mergeCell ref="A139:B139"/>
    <mergeCell ref="A163:B163"/>
    <mergeCell ref="A164:B164"/>
    <mergeCell ref="A182:B182"/>
    <mergeCell ref="A199:B199"/>
    <mergeCell ref="A202:B202"/>
    <mergeCell ref="A110:B110"/>
    <mergeCell ref="A1:J1"/>
    <mergeCell ref="A2:J2"/>
    <mergeCell ref="F5:G5"/>
    <mergeCell ref="H5:J5"/>
    <mergeCell ref="A78:C78"/>
    <mergeCell ref="H85:J85"/>
    <mergeCell ref="A89:B89"/>
    <mergeCell ref="A95:B95"/>
    <mergeCell ref="A99:B99"/>
    <mergeCell ref="A105:B105"/>
    <mergeCell ref="A106:B106"/>
  </mergeCells>
  <pageMargins left="0.15748031496062992" right="0.15748031496062992" top="0.19685039370078741" bottom="0.15748031496062992" header="0.15748031496062992" footer="0.15748031496062992"/>
  <pageSetup paperSize="9" scale="90"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Ekonom</dc:creator>
  <cp:lastModifiedBy>Ekonom</cp:lastModifiedBy>
  <cp:lastPrinted>2019-12-17T10:11:50Z</cp:lastPrinted>
  <dcterms:created xsi:type="dcterms:W3CDTF">2019-11-06T13:52:16Z</dcterms:created>
  <dcterms:modified xsi:type="dcterms:W3CDTF">2019-12-17T10:22:55Z</dcterms:modified>
</cp:coreProperties>
</file>