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Nový priečinok\"/>
    </mc:Choice>
  </mc:AlternateContent>
  <xr:revisionPtr revIDLastSave="0" documentId="13_ncr:1_{B63652A3-44F2-49FB-9A5E-62531E9727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5" i="1" l="1"/>
  <c r="I190" i="1" s="1"/>
  <c r="I151" i="1"/>
  <c r="I152" i="1" s="1"/>
  <c r="I117" i="1"/>
  <c r="I98" i="1"/>
  <c r="I55" i="1"/>
  <c r="I11" i="1"/>
  <c r="K190" i="1"/>
  <c r="K186" i="1"/>
  <c r="I186" i="1" l="1"/>
  <c r="I200" i="1" s="1"/>
  <c r="I31" i="1" s="1"/>
  <c r="I35" i="1" s="1"/>
  <c r="I63" i="1"/>
  <c r="I56" i="1"/>
  <c r="H35" i="1"/>
  <c r="G35" i="1"/>
  <c r="F200" i="1" l="1"/>
  <c r="F145" i="1"/>
  <c r="F23" i="1"/>
  <c r="G23" i="1"/>
  <c r="H23" i="1"/>
  <c r="E23" i="1"/>
  <c r="E200" i="1" l="1"/>
  <c r="E182" i="1"/>
  <c r="E178" i="1"/>
  <c r="E173" i="1"/>
  <c r="E145" i="1"/>
  <c r="E115" i="1"/>
  <c r="E95" i="1"/>
  <c r="E90" i="1"/>
  <c r="E83" i="1"/>
  <c r="E76" i="1"/>
  <c r="E70" i="1"/>
  <c r="E47" i="1"/>
  <c r="E35" i="1"/>
  <c r="E27" i="1"/>
  <c r="E28" i="1" s="1"/>
  <c r="K122" i="1"/>
  <c r="K118" i="1"/>
  <c r="J122" i="1"/>
  <c r="J118" i="1"/>
  <c r="J125" i="1"/>
  <c r="K125" i="1"/>
  <c r="J126" i="1"/>
  <c r="K126" i="1"/>
  <c r="E48" i="1" l="1"/>
  <c r="E49" i="1" s="1"/>
  <c r="E96" i="1"/>
  <c r="E148" i="1" s="1"/>
  <c r="E183" i="1"/>
  <c r="E201" i="1" s="1"/>
  <c r="E202" i="1" l="1"/>
  <c r="K173" i="1"/>
  <c r="J173" i="1"/>
  <c r="J47" i="1"/>
  <c r="J190" i="1"/>
  <c r="J186" i="1"/>
  <c r="I90" i="1" l="1"/>
  <c r="I27" i="1"/>
  <c r="I118" i="1"/>
  <c r="I83" i="1"/>
  <c r="H145" i="1" l="1"/>
  <c r="H200" i="1"/>
  <c r="G47" i="1"/>
  <c r="I47" i="1" l="1"/>
  <c r="I162" i="1" l="1"/>
  <c r="J109" i="1" l="1"/>
  <c r="K109" i="1"/>
  <c r="J110" i="1"/>
  <c r="K110" i="1"/>
  <c r="J111" i="1"/>
  <c r="K111" i="1"/>
  <c r="J99" i="1"/>
  <c r="K99" i="1"/>
  <c r="I111" i="1"/>
  <c r="I110" i="1"/>
  <c r="I108" i="1"/>
  <c r="I109" i="1"/>
  <c r="I106" i="1"/>
  <c r="I99" i="1"/>
  <c r="I115" i="1" l="1"/>
  <c r="F182" i="1"/>
  <c r="F178" i="1"/>
  <c r="F173" i="1"/>
  <c r="F115" i="1"/>
  <c r="F95" i="1"/>
  <c r="F90" i="1"/>
  <c r="F83" i="1"/>
  <c r="F76" i="1"/>
  <c r="F70" i="1"/>
  <c r="F47" i="1"/>
  <c r="F35" i="1"/>
  <c r="F27" i="1"/>
  <c r="I10" i="1" l="1"/>
  <c r="F183" i="1"/>
  <c r="F201" i="1" s="1"/>
  <c r="F28" i="1"/>
  <c r="F96" i="1"/>
  <c r="F148" i="1" s="1"/>
  <c r="F48" i="1"/>
  <c r="J162" i="1"/>
  <c r="K162" i="1"/>
  <c r="J152" i="1"/>
  <c r="K152" i="1"/>
  <c r="J106" i="1"/>
  <c r="K106" i="1"/>
  <c r="J63" i="1"/>
  <c r="K63" i="1"/>
  <c r="J56" i="1"/>
  <c r="K56" i="1"/>
  <c r="F49" i="1" l="1"/>
  <c r="F202" i="1"/>
  <c r="J11" i="1"/>
  <c r="K11" i="1"/>
  <c r="J12" i="1"/>
  <c r="K12" i="1"/>
  <c r="I122" i="1" l="1"/>
  <c r="I145" i="1" s="1"/>
  <c r="G178" i="1"/>
  <c r="H173" i="1"/>
  <c r="G173" i="1"/>
  <c r="G182" i="1"/>
  <c r="G200" i="1"/>
  <c r="G145" i="1"/>
  <c r="G70" i="1"/>
  <c r="I12" i="1" l="1"/>
  <c r="G183" i="1"/>
  <c r="K47" i="1" l="1"/>
  <c r="J200" i="1" l="1"/>
  <c r="K200" i="1"/>
  <c r="H47" i="1"/>
  <c r="H95" i="1" l="1"/>
  <c r="H182" i="1"/>
  <c r="H27" i="1"/>
  <c r="G27" i="1"/>
  <c r="G115" i="1"/>
  <c r="G95" i="1"/>
  <c r="G90" i="1"/>
  <c r="G83" i="1"/>
  <c r="G76" i="1"/>
  <c r="G201" i="1" l="1"/>
  <c r="G28" i="1"/>
  <c r="G48" i="1"/>
  <c r="G96" i="1"/>
  <c r="G148" i="1" s="1"/>
  <c r="H48" i="1"/>
  <c r="G202" i="1" l="1"/>
  <c r="G49" i="1"/>
  <c r="I173" i="1"/>
  <c r="J27" i="1" l="1"/>
  <c r="K27" i="1"/>
  <c r="H115" i="1" l="1"/>
  <c r="J115" i="1"/>
  <c r="J10" i="1" s="1"/>
  <c r="K115" i="1"/>
  <c r="K10" i="1" s="1"/>
  <c r="I95" i="1" l="1"/>
  <c r="I76" i="1"/>
  <c r="I182" i="1"/>
  <c r="J31" i="1" l="1"/>
  <c r="K31" i="1"/>
  <c r="J182" i="1"/>
  <c r="K182" i="1"/>
  <c r="J178" i="1"/>
  <c r="K178" i="1"/>
  <c r="J145" i="1"/>
  <c r="K145" i="1"/>
  <c r="J95" i="1"/>
  <c r="K95" i="1"/>
  <c r="H90" i="1"/>
  <c r="J90" i="1"/>
  <c r="K90" i="1"/>
  <c r="H83" i="1"/>
  <c r="J83" i="1"/>
  <c r="K83" i="1"/>
  <c r="H70" i="1"/>
  <c r="I70" i="1"/>
  <c r="I96" i="1" s="1"/>
  <c r="J70" i="1"/>
  <c r="K70" i="1"/>
  <c r="I48" i="1"/>
  <c r="I9" i="1" l="1"/>
  <c r="I23" i="1" s="1"/>
  <c r="I28" i="1" s="1"/>
  <c r="I148" i="1"/>
  <c r="I49" i="1"/>
  <c r="J183" i="1"/>
  <c r="H28" i="1"/>
  <c r="H49" i="1" s="1"/>
  <c r="K183" i="1"/>
  <c r="K201" i="1" l="1"/>
  <c r="J201" i="1"/>
  <c r="J35" i="1"/>
  <c r="J48" i="1" s="1"/>
  <c r="K35" i="1"/>
  <c r="K48" i="1" s="1"/>
  <c r="H178" i="1" l="1"/>
  <c r="I178" i="1"/>
  <c r="H183" i="1" l="1"/>
  <c r="H201" i="1" s="1"/>
  <c r="H76" i="1" l="1"/>
  <c r="H96" i="1" l="1"/>
  <c r="H148" i="1" s="1"/>
  <c r="H202" i="1" l="1"/>
  <c r="K76" i="1"/>
  <c r="K96" i="1" s="1"/>
  <c r="K9" i="1" s="1"/>
  <c r="K23" i="1" s="1"/>
  <c r="J76" i="1"/>
  <c r="J96" i="1" s="1"/>
  <c r="J9" i="1" s="1"/>
  <c r="J23" i="1" s="1"/>
  <c r="K28" i="1" l="1"/>
  <c r="K49" i="1" s="1"/>
  <c r="K148" i="1"/>
  <c r="K202" i="1" s="1"/>
  <c r="J28" i="1"/>
  <c r="J49" i="1" s="1"/>
  <c r="J148" i="1"/>
  <c r="J202" i="1" l="1"/>
  <c r="I183" i="1" l="1"/>
  <c r="I201" i="1" s="1"/>
  <c r="I20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veduci</author>
    <author>PrO Lendak</author>
    <author>DSL</author>
  </authors>
  <commentList>
    <comment ref="I32" authorId="0" shapeId="0" xr:uid="{3BECA576-F524-434C-B768-50E1316A335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10000€ = vodovod na nové IBV (Pod Kicorou, Rovinky - celá oblasť);
</t>
        </r>
      </text>
    </comment>
    <comment ref="I6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2500 - benzín
500 - oprava, servis, špeciálne kvapaliny, STK, poistenie</t>
        </r>
      </text>
    </comment>
    <comment ref="I64" authorId="0" shapeId="0" xr:uid="{3D696ADD-5776-4A60-9E32-8B7FFC9112F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I65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I78" authorId="0" shapeId="0" xr:uid="{D3DB8243-6A5F-4E2C-AA2A-63F6BC99707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6 000€ - 3 lapače dorobenie - po asfaltovaní na ul. Na úbočí, Zberný dvor, Potočná - múzeum)
7 000€ - oprava výtlkov po zime
8 500€ - nafta;</t>
        </r>
      </text>
    </comment>
    <comment ref="I79" authorId="1" shapeId="0" xr:uid="{1BD177D6-4D78-4325-BD5D-B898B4A157A5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12 000€ - rekonštrukcia chodníka (okolo Bjorego) - Slnečná-Zadná (nová dlažba+obrubníky+zosvahovanie pomocou L-prefabrikátov+osvetlenie (bezbariérový prístup))
28 000€ - rekonštrukcia chodníka na Mlynskej ul. - kompletná výmena obrubníkov, dlažby, zabetónovanie podkladu, (začiatok chodníka na Mlynskej 1 (od urama - prechod pre chodcov až po koniec Mlynskej č. 35)
</t>
        </r>
      </text>
    </comment>
    <comment ref="I80" authorId="0" shapeId="0" xr:uid="{CBEAEE8C-D302-482A-91DA-9786DA7F9C1B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7 000 € - II. Etapa budovania dopravného značenia podľa projektovej dokumentácie - ul. Slnečná, Zadná, Potočná, Partizánska, Mlynská, Tatranská, Rovinky, Vysoká Hora, Pod Kicorou, Športová, 
4 000 € - štandardná údržba</t>
        </r>
      </text>
    </comment>
    <comment ref="I89" authorId="0" shapeId="0" xr:uid="{84734141-C713-4CC5-9492-2B443BE1A8A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I93" authorId="0" shapeId="0" xr:uid="{FA796352-343B-4F5B-B21D-B9BED7631F9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JCB - 4x servis = 4 000€;
GAZ - opravy = 4 000€
MAN - servis = 700€;
Poistenie na vozidlá = 1300€;
Ostatné opravy a servis, STK, EK, atď = 2 400€</t>
        </r>
      </text>
    </comment>
    <comment ref="I108" authorId="0" shapeId="0" xr:uid="{F72F137A-DC27-4474-B86B-FF56C2023A8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18 600€
nákup 26 400 žltých vriec = 2 850€
nafta = 1 600€
iné výdavky = 1 000€ (alikvótne roz. výdavky na opravu aút, poistenie PZP, poštovné, atď)</t>
        </r>
      </text>
    </comment>
    <comment ref="I109" authorId="0" shapeId="0" xr:uid="{1047622B-B52F-42BD-86D9-632E015A0641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600€
nákup 3 000 zelených vriec = 330€
nafta = 800€
iné výdavky = 500€ (alikvótne roz. výdavky na opravu aút, poistenie PZP, poštovné, atď)</t>
        </r>
      </text>
    </comment>
    <comment ref="I110" authorId="0" shapeId="0" xr:uid="{E3FEC71C-EFF1-4352-9A63-BD368C8D71D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2 000 modrých vriec = 220€
nafta = 300€
iné výdavky = 300€ (alikvótne roz. výdavky na opravu aút, poistenie PZP, poštovné, atď)</t>
        </r>
      </text>
    </comment>
    <comment ref="I111" authorId="0" shapeId="0" xr:uid="{3673E52D-B225-4EA2-B92E-29ADE226BD88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3 000 červených a 1000 oranžových vriec = 440€
nafta = 800€
iné výdavky = 500€ (alikvótne roz. výdavky na opravu aút, poistenie PZP, poštovné, atď)</t>
        </r>
      </text>
    </comment>
    <comment ref="I125" authorId="0" shapeId="0" xr:uid="{4B7CC3D4-4A20-42DC-85A2-6C561157E91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5 000 € - MK odvodnenie - Hugos ŽB rúry s priemerom 300 mm , cez cestu so železobet. rúrami; v celkovej dĺžke 40 metrov, krížom cez Hlavnú cestu a krížom cez Tatranskú ul. (Žb. rúry 4000€, kamenivo 200€, nafta 800€);
2 000 € - MK odvodnenie - Pod Kicorou, výmena rúr s priemerom 300 mm za ŽB rúry s priemerom 400 mm , v celkovej dĺžke 12 metrov, (Žb. rúry 1000€, ostatný materiál 1 000 €);
3 500 € - MK odvodnenie - rekonštrukcia odvodnenia (okolo tušky), výmena za ŽB rúry s priemerom 500 mm</t>
        </r>
      </text>
    </comment>
    <comment ref="I126" authorId="2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-ul Jána Krstiteľa po uložení splaškovej kanalizácie = 19 000€
Zemné práce - vybudovanie priekopy - zberný dvor=  500€;
Zemné práce - vysypať cestu k ČOV po uložení VN = 4500€
Ďalšie ZP 4000€ - iné;                        </t>
        </r>
      </text>
    </comment>
    <comment ref="I158" authorId="0" shapeId="0" xr:uid="{0B790797-A6CA-4011-8881-C5FACE006F9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I160" authorId="0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I163" authorId="0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I166" authorId="0" shapeId="0" xr:uid="{231ABFFC-28AB-4B78-AD3F-D2FB2B2F778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I168" authorId="0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1500 el. energia
1300 rozbor vody
5000 poplatok štátu
500 iné</t>
        </r>
      </text>
    </comment>
    <comment ref="I176" authorId="0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1000 vývoz kalu
1000 nafta + drobný mat.+ostatné služby
</t>
        </r>
      </text>
    </comment>
    <comment ref="I177" authorId="0" shapeId="0" xr:uid="{00000000-0006-0000-0000-000019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2 800€ nafta + ost. Služby a drobný materiál (poplatok za ul. odpadu na skládku, opravy čerpadiel a iných strojov)
3 200€ - zmluva o prevádzkovaní ČOV s W-kontrol.
3000€ - vývoz kalu z čističky
5000€ - poplatky za vypúšťanie odp. vôd</t>
        </r>
      </text>
    </comment>
    <comment ref="I191" authorId="2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Ul. Jána Krstiteľa- 500 m - hlavné kanalizačné potrubie + 300 m prípojok= 60 000€
             </t>
        </r>
      </text>
    </comment>
  </commentList>
</comments>
</file>

<file path=xl/sharedStrings.xml><?xml version="1.0" encoding="utf-8"?>
<sst xmlns="http://schemas.openxmlformats.org/spreadsheetml/2006/main" count="478" uniqueCount="173">
  <si>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</si>
  <si>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</si>
  <si>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</si>
  <si>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</si>
  <si>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</si>
  <si>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</si>
  <si>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</si>
  <si>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</si>
  <si>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</si>
  <si>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</si>
  <si>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</si>
  <si>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</si>
  <si>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</si>
  <si>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</si>
  <si>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</si>
  <si>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</si>
  <si>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</si>
  <si>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</si>
  <si>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Očak. skutočnosť</t>
  </si>
  <si>
    <t>LEGENDA: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</si>
  <si>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</si>
  <si>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</si>
  <si>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</si>
  <si>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</si>
  <si>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</si>
  <si>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</si>
  <si>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</si>
  <si>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</si>
  <si>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</si>
  <si>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</si>
  <si>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</si>
  <si>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</si>
  <si>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</si>
  <si>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</si>
  <si>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</si>
  <si>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</si>
  <si>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</si>
  <si>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</si>
  <si>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</si>
  <si>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</si>
  <si>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</si>
  <si>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</si>
  <si>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</si>
  <si>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</si>
  <si>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</si>
  <si>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</si>
  <si>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Spolu</t>
  </si>
  <si>
    <t>Akcie obce</t>
  </si>
  <si>
    <t>Spevnené krajnice</t>
  </si>
  <si>
    <t>Spolu akcie obce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</si>
  <si>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</si>
  <si>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</si>
  <si>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</si>
  <si>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</si>
  <si>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</si>
  <si>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</si>
  <si>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</si>
  <si>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</si>
  <si>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</si>
  <si>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</si>
  <si>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</si>
  <si>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</si>
  <si>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</si>
  <si>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</si>
  <si>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</si>
  <si>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</si>
  <si>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</si>
  <si>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</si>
  <si>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</si>
  <si>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</si>
  <si>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Obyvateľstvo</t>
  </si>
  <si>
    <t>Výstavba novej budovy PrO</t>
  </si>
  <si>
    <t>Výstavba - rozšírenie kanalizácie (a ČOV)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</si>
  <si>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</si>
  <si>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</si>
  <si>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</si>
  <si>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</si>
  <si>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</si>
  <si>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</si>
  <si>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</si>
  <si>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</si>
  <si>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</si>
  <si>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</si>
  <si>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</si>
  <si>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</si>
  <si>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</si>
  <si>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</si>
  <si>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</si>
  <si>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</si>
  <si>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</si>
  <si>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</si>
  <si>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</si>
  <si>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</si>
  <si>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</si>
  <si>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</si>
  <si>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</si>
  <si>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</si>
  <si>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</si>
  <si>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</si>
  <si>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</si>
  <si>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Šatne pri ihrisku</t>
  </si>
  <si>
    <t>Energie - plyn + el. energia</t>
  </si>
  <si>
    <t>Náhrady príjmu/ odchodné</t>
  </si>
  <si>
    <t xml:space="preserve">Rekonštrukcia chodníkov </t>
  </si>
  <si>
    <t>Interiérové vybavenie</t>
  </si>
  <si>
    <t>Kapitálový tr.- Most Sv. Rodiny</t>
  </si>
  <si>
    <t>Kapitálový tr.- Rezačka drážok na asfalt</t>
  </si>
  <si>
    <t>Kapitálový tr.- Malotraktor s príslušenstvom</t>
  </si>
  <si>
    <t>Bežný tr. - Rekonštrukcia strechy obecného úradu</t>
  </si>
  <si>
    <t>223;229</t>
  </si>
  <si>
    <t>131;223001</t>
  </si>
  <si>
    <t>41;46</t>
  </si>
  <si>
    <t>FNC</t>
  </si>
  <si>
    <t>Oprava ČOV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</si>
  <si>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</si>
  <si>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</si>
  <si>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</si>
  <si>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</si>
  <si>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</si>
  <si>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</si>
  <si>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</si>
  <si>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</si>
  <si>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</si>
  <si>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</si>
  <si>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</si>
  <si>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</si>
  <si>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</si>
  <si>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</si>
  <si>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</si>
  <si>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Most - Sv. Rodiny</t>
  </si>
  <si>
    <t>Rekonštrukcia strechy obecného úradu</t>
  </si>
  <si>
    <t>Výstavba nadstavby pošty</t>
  </si>
  <si>
    <t>713004</t>
  </si>
  <si>
    <t>Rezačka drážok na asfalt</t>
  </si>
  <si>
    <t>714004</t>
  </si>
  <si>
    <t>Malotraktor</t>
  </si>
  <si>
    <t>0520</t>
  </si>
  <si>
    <t>632001;637035</t>
  </si>
  <si>
    <t>633001;637035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</si>
  <si>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</si>
  <si>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</si>
  <si>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</si>
  <si>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</si>
  <si>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</si>
  <si>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</si>
  <si>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</si>
  <si>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</si>
  <si>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</si>
  <si>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Kapitálový transfer - zateplenie budovy Ocú</t>
  </si>
  <si>
    <t>Práce pre PO</t>
  </si>
  <si>
    <t>Zateplenie budovy PrO</t>
  </si>
  <si>
    <t>Prekládka plynovodu v lokalite Rovinky</t>
  </si>
  <si>
    <t>Opravy a servis aút, poistenie (JCB, UN, MAN, Gazelle, Vega);</t>
  </si>
  <si>
    <t>Skutočnosť 2019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</si>
  <si>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</si>
  <si>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</si>
  <si>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</si>
  <si>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</si>
  <si>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</si>
  <si>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</si>
  <si>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 xml:space="preserve">Kapitálový transfer - nadstavba pošty/zasadačka </t>
  </si>
  <si>
    <t>Cintorín oprava</t>
  </si>
  <si>
    <t>Vodovod - kapitálový transfer - projektová dok.</t>
  </si>
  <si>
    <t>Kap. transfer - projektová dokumentácia - vodovod</t>
  </si>
  <si>
    <t>Skutočnosť 2020</t>
  </si>
  <si>
    <t xml:space="preserve">vratky z nev. kapitálových transferov </t>
  </si>
  <si>
    <t>Rozpočet PrO Lendak na roky 2022 - 2024</t>
  </si>
  <si>
    <t>Kapitálový transfer - výstavba vodovodnej siete</t>
  </si>
  <si>
    <t>Vodovod - kapitálový transfer - výstavba</t>
  </si>
  <si>
    <t>Iné poskytované služby</t>
  </si>
  <si>
    <t>bežné príjmy a výdavky</t>
  </si>
  <si>
    <t>kapitálové príjmy a výdavky</t>
  </si>
  <si>
    <t>príjmové a výdavkové finančné operácie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</si>
</sst>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7" xfId="1" applyFont="1" applyFill="1" applyBorder="1"/>
    <xf numFmtId="0" fontId="8" fillId="2" borderId="5" xfId="1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6" fillId="0" borderId="1" xfId="0" applyNumberFormat="1" applyFont="1" applyBorder="1"/>
    <xf numFmtId="2" fontId="4" fillId="11" borderId="1" xfId="0" applyNumberFormat="1" applyFont="1" applyFill="1" applyBorder="1"/>
    <xf numFmtId="0" fontId="11" fillId="0" borderId="9" xfId="1" applyFont="1" applyBorder="1"/>
    <xf numFmtId="0" fontId="11" fillId="0" borderId="8" xfId="1" applyFont="1" applyBorder="1"/>
    <xf numFmtId="0" fontId="12" fillId="9" borderId="9" xfId="1" applyFont="1" applyFill="1" applyBorder="1"/>
    <xf numFmtId="0" fontId="12" fillId="9" borderId="8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6" fillId="3" borderId="1" xfId="0" applyNumberFormat="1" applyFont="1" applyFill="1" applyBorder="1"/>
    <xf numFmtId="2" fontId="14" fillId="9" borderId="1" xfId="0" applyNumberFormat="1" applyFont="1" applyFill="1" applyBorder="1"/>
    <xf numFmtId="2" fontId="8" fillId="12" borderId="1" xfId="1" applyNumberFormat="1" applyFont="1" applyFill="1" applyBorder="1"/>
    <xf numFmtId="0" fontId="11" fillId="4" borderId="1" xfId="1" applyFont="1" applyFill="1" applyBorder="1"/>
    <xf numFmtId="2" fontId="4" fillId="3" borderId="1" xfId="0" applyNumberFormat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2" fontId="4" fillId="0" borderId="1" xfId="0" applyNumberFormat="1" applyFont="1" applyBorder="1"/>
    <xf numFmtId="0" fontId="4" fillId="0" borderId="0" xfId="0" applyFont="1"/>
    <xf numFmtId="0" fontId="17" fillId="2" borderId="7" xfId="0" applyFont="1" applyFill="1" applyBorder="1" applyAlignment="1">
      <alignment horizontal="left"/>
    </xf>
    <xf numFmtId="2" fontId="17" fillId="2" borderId="5" xfId="0" applyNumberFormat="1" applyFont="1" applyFill="1" applyBorder="1"/>
    <xf numFmtId="0" fontId="4" fillId="0" borderId="0" xfId="0" applyFont="1" applyBorder="1"/>
    <xf numFmtId="49" fontId="11" fillId="0" borderId="1" xfId="1" applyNumberFormat="1" applyFont="1" applyBorder="1"/>
    <xf numFmtId="49" fontId="8" fillId="6" borderId="9" xfId="1" applyNumberFormat="1" applyFont="1" applyFill="1" applyBorder="1"/>
    <xf numFmtId="49" fontId="8" fillId="6" borderId="8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3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8" xfId="1" applyNumberFormat="1" applyFont="1" applyFill="1" applyBorder="1"/>
    <xf numFmtId="0" fontId="16" fillId="0" borderId="1" xfId="0" applyFont="1" applyBorder="1"/>
    <xf numFmtId="49" fontId="12" fillId="9" borderId="9" xfId="1" applyNumberFormat="1" applyFont="1" applyFill="1" applyBorder="1"/>
    <xf numFmtId="49" fontId="11" fillId="4" borderId="1" xfId="1" applyNumberFormat="1" applyFont="1" applyFill="1" applyBorder="1"/>
    <xf numFmtId="49" fontId="11" fillId="8" borderId="1" xfId="1" applyNumberFormat="1" applyFont="1" applyFill="1" applyBorder="1"/>
    <xf numFmtId="0" fontId="18" fillId="10" borderId="2" xfId="1" applyFont="1" applyFill="1" applyBorder="1"/>
    <xf numFmtId="0" fontId="19" fillId="0" borderId="0" xfId="0" applyFont="1" applyAlignment="1">
      <alignment horizontal="left"/>
    </xf>
    <xf numFmtId="0" fontId="19" fillId="11" borderId="1" xfId="0" applyFont="1" applyFill="1" applyBorder="1" applyAlignment="1">
      <alignment horizontal="left"/>
    </xf>
    <xf numFmtId="2" fontId="3" fillId="0" borderId="0" xfId="0" applyNumberFormat="1" applyFont="1"/>
    <xf numFmtId="2" fontId="6" fillId="0" borderId="13" xfId="0" applyNumberFormat="1" applyFont="1" applyFill="1" applyBorder="1"/>
    <xf numFmtId="2" fontId="6" fillId="11" borderId="1" xfId="0" applyNumberFormat="1" applyFont="1" applyFill="1" applyBorder="1" applyAlignment="1">
      <alignment wrapText="1"/>
    </xf>
    <xf numFmtId="2" fontId="6" fillId="15" borderId="1" xfId="0" applyNumberFormat="1" applyFont="1" applyFill="1" applyBorder="1"/>
    <xf numFmtId="0" fontId="19" fillId="16" borderId="1" xfId="0" applyFont="1" applyFill="1" applyBorder="1" applyAlignment="1">
      <alignment horizontal="left"/>
    </xf>
    <xf numFmtId="49" fontId="11" fillId="4" borderId="0" xfId="1" applyNumberFormat="1" applyFont="1" applyFill="1" applyBorder="1"/>
    <xf numFmtId="0" fontId="12" fillId="9" borderId="9" xfId="1" applyFont="1" applyFill="1" applyBorder="1"/>
    <xf numFmtId="49" fontId="8" fillId="6" borderId="9" xfId="1" applyNumberFormat="1" applyFont="1" applyFill="1" applyBorder="1"/>
    <xf numFmtId="0" fontId="23" fillId="0" borderId="1" xfId="1" applyFont="1" applyBorder="1"/>
    <xf numFmtId="0" fontId="23" fillId="0" borderId="8" xfId="1" applyFont="1" applyBorder="1"/>
    <xf numFmtId="0" fontId="23" fillId="0" borderId="1" xfId="1" applyFont="1" applyBorder="1" applyAlignment="1">
      <alignment horizontal="right"/>
    </xf>
    <xf numFmtId="0" fontId="23" fillId="17" borderId="1" xfId="1" applyFont="1" applyFill="1" applyBorder="1" applyAlignment="1">
      <alignment horizontal="right"/>
    </xf>
    <xf numFmtId="0" fontId="23" fillId="17" borderId="1" xfId="1" applyFont="1" applyFill="1" applyBorder="1"/>
    <xf numFmtId="0" fontId="23" fillId="18" borderId="1" xfId="1" applyFont="1" applyFill="1" applyBorder="1" applyAlignment="1">
      <alignment horizontal="right"/>
    </xf>
    <xf numFmtId="0" fontId="25" fillId="17" borderId="1" xfId="1" applyFont="1" applyFill="1" applyBorder="1"/>
    <xf numFmtId="49" fontId="23" fillId="0" borderId="1" xfId="1" applyNumberFormat="1" applyFont="1" applyBorder="1"/>
    <xf numFmtId="49" fontId="24" fillId="17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9" xfId="1" applyNumberFormat="1" applyFont="1" applyBorder="1"/>
    <xf numFmtId="49" fontId="26" fillId="19" borderId="9" xfId="1" applyNumberFormat="1" applyFont="1" applyFill="1" applyBorder="1"/>
    <xf numFmtId="49" fontId="26" fillId="19" borderId="8" xfId="1" applyNumberFormat="1" applyFont="1" applyFill="1" applyBorder="1"/>
    <xf numFmtId="0" fontId="26" fillId="19" borderId="1" xfId="1" applyFont="1" applyFill="1" applyBorder="1"/>
    <xf numFmtId="49" fontId="27" fillId="20" borderId="9" xfId="1" applyNumberFormat="1" applyFont="1" applyFill="1" applyBorder="1"/>
    <xf numFmtId="49" fontId="27" fillId="20" borderId="8" xfId="1" applyNumberFormat="1" applyFont="1" applyFill="1" applyBorder="1"/>
    <xf numFmtId="0" fontId="28" fillId="20" borderId="1" xfId="1" applyFont="1" applyFill="1" applyBorder="1"/>
    <xf numFmtId="49" fontId="24" fillId="21" borderId="9" xfId="1" applyNumberFormat="1" applyFont="1" applyFill="1" applyBorder="1"/>
    <xf numFmtId="0" fontId="23" fillId="21" borderId="1" xfId="1" applyFont="1" applyFill="1" applyBorder="1"/>
    <xf numFmtId="49" fontId="24" fillId="21" borderId="1" xfId="1" applyNumberFormat="1" applyFont="1" applyFill="1" applyBorder="1"/>
    <xf numFmtId="49" fontId="23" fillId="21" borderId="8" xfId="1" applyNumberFormat="1" applyFont="1" applyFill="1" applyBorder="1" applyAlignment="1">
      <alignment horizontal="right"/>
    </xf>
    <xf numFmtId="2" fontId="28" fillId="20" borderId="1" xfId="1" applyNumberFormat="1" applyFont="1" applyFill="1" applyBorder="1"/>
    <xf numFmtId="49" fontId="23" fillId="18" borderId="1" xfId="1" applyNumberFormat="1" applyFont="1" applyFill="1" applyBorder="1"/>
    <xf numFmtId="49" fontId="23" fillId="18" borderId="1" xfId="1" applyNumberFormat="1" applyFont="1" applyFill="1" applyBorder="1" applyAlignment="1">
      <alignment horizontal="right"/>
    </xf>
    <xf numFmtId="49" fontId="23" fillId="18" borderId="8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7" borderId="1" xfId="1" applyNumberFormat="1" applyFont="1" applyFill="1" applyBorder="1"/>
    <xf numFmtId="0" fontId="23" fillId="18" borderId="1" xfId="1" applyFont="1" applyFill="1" applyBorder="1"/>
    <xf numFmtId="2" fontId="4" fillId="22" borderId="1" xfId="0" applyNumberFormat="1" applyFont="1" applyFill="1" applyBorder="1"/>
    <xf numFmtId="0" fontId="3" fillId="0" borderId="0" xfId="0" applyFont="1" applyFill="1"/>
    <xf numFmtId="0" fontId="15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4" fillId="0" borderId="0" xfId="0" applyFont="1" applyFill="1"/>
    <xf numFmtId="2" fontId="3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/>
    <xf numFmtId="1" fontId="4" fillId="11" borderId="1" xfId="0" applyNumberFormat="1" applyFont="1" applyFill="1" applyBorder="1"/>
    <xf numFmtId="1" fontId="6" fillId="15" borderId="1" xfId="0" applyNumberFormat="1" applyFont="1" applyFill="1" applyBorder="1"/>
    <xf numFmtId="1" fontId="4" fillId="22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8" fillId="12" borderId="1" xfId="1" applyNumberFormat="1" applyFont="1" applyFill="1" applyBorder="1"/>
    <xf numFmtId="1" fontId="17" fillId="2" borderId="5" xfId="0" applyNumberFormat="1" applyFont="1" applyFill="1" applyBorder="1"/>
    <xf numFmtId="1" fontId="9" fillId="5" borderId="1" xfId="0" applyNumberFormat="1" applyFont="1" applyFill="1" applyBorder="1"/>
    <xf numFmtId="1" fontId="14" fillId="9" borderId="1" xfId="0" applyNumberFormat="1" applyFont="1" applyFill="1" applyBorder="1"/>
    <xf numFmtId="1" fontId="8" fillId="6" borderId="1" xfId="1" applyNumberFormat="1" applyFont="1" applyFill="1" applyBorder="1"/>
    <xf numFmtId="1" fontId="28" fillId="20" borderId="1" xfId="1" applyNumberFormat="1" applyFont="1" applyFill="1" applyBorder="1"/>
    <xf numFmtId="0" fontId="5" fillId="0" borderId="14" xfId="0" applyFont="1" applyBorder="1"/>
    <xf numFmtId="1" fontId="3" fillId="0" borderId="0" xfId="0" applyNumberFormat="1" applyFont="1" applyFill="1"/>
    <xf numFmtId="0" fontId="11" fillId="8" borderId="1" xfId="1" applyFont="1" applyFill="1" applyBorder="1" applyAlignment="1">
      <alignment horizontal="right"/>
    </xf>
    <xf numFmtId="49" fontId="23" fillId="0" borderId="9" xfId="1" applyNumberFormat="1" applyFont="1" applyBorder="1" applyAlignment="1">
      <alignment horizontal="left"/>
    </xf>
    <xf numFmtId="0" fontId="23" fillId="0" borderId="8" xfId="1" applyFont="1" applyBorder="1" applyAlignment="1">
      <alignment horizontal="right"/>
    </xf>
    <xf numFmtId="49" fontId="11" fillId="0" borderId="9" xfId="1" applyNumberFormat="1" applyFont="1" applyBorder="1"/>
    <xf numFmtId="0" fontId="0" fillId="0" borderId="0" xfId="0" applyFont="1"/>
    <xf numFmtId="0" fontId="23" fillId="0" borderId="9" xfId="1" applyFont="1" applyBorder="1"/>
    <xf numFmtId="49" fontId="23" fillId="0" borderId="10" xfId="1" applyNumberFormat="1" applyFont="1" applyBorder="1" applyAlignment="1">
      <alignment horizontal="left"/>
    </xf>
    <xf numFmtId="0" fontId="23" fillId="0" borderId="12" xfId="1" applyFont="1" applyBorder="1" applyAlignment="1">
      <alignment horizontal="right"/>
    </xf>
    <xf numFmtId="0" fontId="8" fillId="2" borderId="9" xfId="1" applyFont="1" applyFill="1" applyBorder="1"/>
    <xf numFmtId="0" fontId="6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9" xfId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8" fillId="12" borderId="10" xfId="1" applyFont="1" applyFill="1" applyBorder="1" applyAlignment="1">
      <alignment horizontal="left"/>
    </xf>
    <xf numFmtId="0" fontId="8" fillId="12" borderId="12" xfId="1" applyFont="1" applyFill="1" applyBorder="1" applyAlignment="1">
      <alignment horizontal="left"/>
    </xf>
    <xf numFmtId="0" fontId="8" fillId="12" borderId="11" xfId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14" borderId="10" xfId="1" applyFont="1" applyFill="1" applyBorder="1" applyAlignment="1">
      <alignment horizontal="center"/>
    </xf>
    <xf numFmtId="0" fontId="8" fillId="14" borderId="12" xfId="1" applyFont="1" applyFill="1" applyBorder="1" applyAlignment="1">
      <alignment horizontal="center"/>
    </xf>
    <xf numFmtId="0" fontId="8" fillId="14" borderId="11" xfId="1" applyFont="1" applyFill="1" applyBorder="1" applyAlignment="1">
      <alignment horizontal="center"/>
    </xf>
    <xf numFmtId="0" fontId="18" fillId="10" borderId="2" xfId="1" applyFont="1" applyFill="1" applyBorder="1"/>
    <xf numFmtId="0" fontId="18" fillId="10" borderId="3" xfId="1" applyFont="1" applyFill="1" applyBorder="1"/>
    <xf numFmtId="0" fontId="18" fillId="10" borderId="4" xfId="1" applyFont="1" applyFill="1" applyBorder="1"/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8"/>
  <sheetViews>
    <sheetView tabSelected="1" zoomScale="90" zoomScaleNormal="90" workbookViewId="0">
      <pane ySplit="6" topLeftCell="A40" activePane="bottomLeft" state="frozen"/>
      <selection pane="bottomLeft" activeCell="E210" sqref="E210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6" width="15.28515625" style="2" bestFit="1" customWidth="1"/>
    <col min="7" max="7" width="17.7109375" style="2" bestFit="1" customWidth="1"/>
    <col min="8" max="8" width="14" style="2" bestFit="1" customWidth="1"/>
    <col min="9" max="9" width="10" style="2" bestFit="1" customWidth="1"/>
    <col min="10" max="11" width="10.7109375" style="2" customWidth="1"/>
    <col min="12" max="12" width="14.42578125" style="93" customWidth="1"/>
    <col min="13" max="13" width="12.7109375" style="2" bestFit="1" customWidth="1"/>
    <col min="14" max="15" width="13.85546875" style="2" bestFit="1" customWidth="1"/>
    <col min="16" max="16" width="13.28515625" style="2" bestFit="1" customWidth="1"/>
    <col min="17" max="17" width="12.7109375" style="2" bestFit="1" customWidth="1"/>
    <col min="18" max="16384" width="9.140625" style="2"/>
  </cols>
  <sheetData>
    <row r="1" spans="1:14" ht="25.5" x14ac:dyDescent="0.35">
      <c r="A1" s="1"/>
      <c r="B1" s="126" t="s">
        <v>166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4" x14ac:dyDescent="0.25">
      <c r="A2" s="3"/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4" x14ac:dyDescent="0.25">
      <c r="A3" s="4"/>
      <c r="B3" s="4"/>
      <c r="C3" s="4"/>
      <c r="D3" s="5"/>
      <c r="E3" s="4"/>
      <c r="F3" s="4"/>
      <c r="G3" s="4"/>
      <c r="H3" s="4"/>
      <c r="I3" s="4"/>
      <c r="J3" s="4"/>
      <c r="K3" s="4"/>
    </row>
    <row r="4" spans="1:14" ht="6" customHeight="1" x14ac:dyDescent="0.25">
      <c r="A4" s="4"/>
      <c r="B4" s="4"/>
      <c r="C4" s="4"/>
      <c r="D4" s="5"/>
      <c r="E4" s="4"/>
      <c r="F4" s="4"/>
      <c r="G4" s="4"/>
      <c r="H4" s="4"/>
      <c r="I4" s="4"/>
      <c r="J4" s="4"/>
      <c r="K4" s="4"/>
    </row>
    <row r="5" spans="1:14" ht="15.75" thickBot="1" x14ac:dyDescent="0.3">
      <c r="A5" s="6"/>
      <c r="B5" s="6" t="s">
        <v>1</v>
      </c>
      <c r="C5" s="4"/>
      <c r="D5" s="5"/>
      <c r="E5" s="112"/>
      <c r="F5" s="112"/>
      <c r="G5" s="123" t="s">
        <v>97</v>
      </c>
      <c r="H5" s="123" t="s">
        <v>18</v>
      </c>
      <c r="I5" s="133" t="s">
        <v>15</v>
      </c>
      <c r="J5" s="134"/>
      <c r="K5" s="135"/>
    </row>
    <row r="6" spans="1:14" ht="15.75" thickBot="1" x14ac:dyDescent="0.3">
      <c r="A6" s="7" t="s">
        <v>20</v>
      </c>
      <c r="B6" s="7" t="s">
        <v>112</v>
      </c>
      <c r="C6" s="8" t="s">
        <v>22</v>
      </c>
      <c r="D6" s="125" t="s">
        <v>2</v>
      </c>
      <c r="E6" s="124" t="s">
        <v>153</v>
      </c>
      <c r="F6" s="9" t="s">
        <v>164</v>
      </c>
      <c r="G6" s="9">
        <v>2021</v>
      </c>
      <c r="H6" s="9">
        <v>2021</v>
      </c>
      <c r="I6" s="9">
        <v>2022</v>
      </c>
      <c r="J6" s="9">
        <v>2023</v>
      </c>
      <c r="K6" s="10">
        <v>2024</v>
      </c>
    </row>
    <row r="7" spans="1:14" x14ac:dyDescent="0.25">
      <c r="A7" s="136" t="s">
        <v>50</v>
      </c>
      <c r="B7" s="137"/>
      <c r="C7" s="137"/>
      <c r="D7" s="138"/>
      <c r="E7" s="11"/>
      <c r="F7" s="11"/>
      <c r="G7" s="11"/>
      <c r="H7" s="11"/>
      <c r="I7" s="11"/>
      <c r="J7" s="11"/>
      <c r="K7" s="11"/>
    </row>
    <row r="8" spans="1:14" x14ac:dyDescent="0.25">
      <c r="A8" s="12"/>
      <c r="B8" s="12" t="s">
        <v>3</v>
      </c>
      <c r="C8" s="13"/>
      <c r="D8" s="13" t="s">
        <v>77</v>
      </c>
      <c r="E8" s="13"/>
      <c r="F8" s="13"/>
      <c r="G8" s="13"/>
      <c r="H8" s="13"/>
      <c r="I8" s="13"/>
      <c r="J8" s="14"/>
      <c r="K8" s="14"/>
    </row>
    <row r="9" spans="1:14" x14ac:dyDescent="0.25">
      <c r="A9" s="64">
        <v>41</v>
      </c>
      <c r="B9" s="64"/>
      <c r="C9" s="64">
        <v>312007</v>
      </c>
      <c r="D9" s="15" t="s">
        <v>146</v>
      </c>
      <c r="E9" s="17">
        <v>183126.43</v>
      </c>
      <c r="F9" s="17">
        <v>145809.03</v>
      </c>
      <c r="G9" s="17">
        <v>181652.625</v>
      </c>
      <c r="H9" s="17">
        <v>181652.625</v>
      </c>
      <c r="I9" s="101">
        <f>I96-I21</f>
        <v>249071.08</v>
      </c>
      <c r="J9" s="18">
        <f t="shared" ref="J9:K9" si="0">J96</f>
        <v>172331</v>
      </c>
      <c r="K9" s="18">
        <f t="shared" si="0"/>
        <v>175053</v>
      </c>
    </row>
    <row r="10" spans="1:14" x14ac:dyDescent="0.25">
      <c r="A10" s="64">
        <v>41</v>
      </c>
      <c r="B10" s="64"/>
      <c r="C10" s="64">
        <v>312007</v>
      </c>
      <c r="D10" s="15" t="s">
        <v>147</v>
      </c>
      <c r="E10" s="17">
        <v>169489.39</v>
      </c>
      <c r="F10" s="17">
        <v>167088</v>
      </c>
      <c r="G10" s="17">
        <v>145910.29999999999</v>
      </c>
      <c r="H10" s="17">
        <v>145910.29999999999</v>
      </c>
      <c r="I10" s="101">
        <f>I115-I113-I26</f>
        <v>146154.90000000002</v>
      </c>
      <c r="J10" s="18">
        <f>J115-J113-J26</f>
        <v>137124.09999999998</v>
      </c>
      <c r="K10" s="18">
        <f>K115-K113-K26</f>
        <v>137124.09999999998</v>
      </c>
    </row>
    <row r="11" spans="1:14" x14ac:dyDescent="0.25">
      <c r="A11" s="64">
        <v>41</v>
      </c>
      <c r="B11" s="64"/>
      <c r="C11" s="64">
        <v>312007</v>
      </c>
      <c r="D11" s="15" t="s">
        <v>89</v>
      </c>
      <c r="E11" s="17">
        <v>6402.66</v>
      </c>
      <c r="F11" s="17">
        <v>2000</v>
      </c>
      <c r="G11" s="17">
        <v>2000</v>
      </c>
      <c r="H11" s="17">
        <v>2000</v>
      </c>
      <c r="I11" s="101">
        <f t="shared" ref="I11:K11" si="1">I113</f>
        <v>1000</v>
      </c>
      <c r="J11" s="18">
        <f t="shared" si="1"/>
        <v>2000</v>
      </c>
      <c r="K11" s="18">
        <f t="shared" si="1"/>
        <v>2000</v>
      </c>
    </row>
    <row r="12" spans="1:14" x14ac:dyDescent="0.25">
      <c r="A12" s="64">
        <v>41</v>
      </c>
      <c r="B12" s="64"/>
      <c r="C12" s="64">
        <v>312007</v>
      </c>
      <c r="D12" s="15" t="s">
        <v>94</v>
      </c>
      <c r="E12" s="17">
        <v>88571.1</v>
      </c>
      <c r="F12" s="17">
        <v>110256</v>
      </c>
      <c r="G12" s="17">
        <v>115615</v>
      </c>
      <c r="H12" s="17">
        <v>115615</v>
      </c>
      <c r="I12" s="101">
        <f>SUM(I117:I126)</f>
        <v>61028.725000000006</v>
      </c>
      <c r="J12" s="18">
        <f>SUM(J117:J126)</f>
        <v>115615</v>
      </c>
      <c r="K12" s="18">
        <f>SUM(K117:K126)</f>
        <v>115615</v>
      </c>
    </row>
    <row r="13" spans="1:14" x14ac:dyDescent="0.25">
      <c r="A13" s="64">
        <v>41</v>
      </c>
      <c r="B13" s="64"/>
      <c r="C13" s="65">
        <v>322005</v>
      </c>
      <c r="D13" s="64" t="s">
        <v>105</v>
      </c>
      <c r="E13" s="17">
        <v>85280.9</v>
      </c>
      <c r="F13" s="17"/>
      <c r="G13" s="17"/>
      <c r="H13" s="17"/>
      <c r="I13" s="101"/>
      <c r="J13" s="18"/>
      <c r="K13" s="18"/>
      <c r="L13" s="98"/>
      <c r="M13" s="56"/>
      <c r="N13" s="56"/>
    </row>
    <row r="14" spans="1:14" x14ac:dyDescent="0.25">
      <c r="A14" s="64">
        <v>41</v>
      </c>
      <c r="B14" s="64"/>
      <c r="C14" s="65">
        <v>322005</v>
      </c>
      <c r="D14" s="64" t="s">
        <v>106</v>
      </c>
      <c r="E14" s="17">
        <v>3180</v>
      </c>
      <c r="F14" s="17"/>
      <c r="G14" s="17"/>
      <c r="H14" s="17"/>
      <c r="I14" s="101"/>
      <c r="J14" s="18"/>
      <c r="K14" s="18"/>
    </row>
    <row r="15" spans="1:14" x14ac:dyDescent="0.25">
      <c r="A15" s="64">
        <v>41</v>
      </c>
      <c r="B15" s="64"/>
      <c r="C15" s="65">
        <v>322005</v>
      </c>
      <c r="D15" s="64" t="s">
        <v>107</v>
      </c>
      <c r="E15" s="17">
        <v>36600</v>
      </c>
      <c r="F15" s="17"/>
      <c r="G15" s="17"/>
      <c r="H15" s="17"/>
      <c r="I15" s="101"/>
      <c r="J15" s="18"/>
      <c r="K15" s="18"/>
    </row>
    <row r="16" spans="1:14" x14ac:dyDescent="0.25">
      <c r="A16" s="64">
        <v>41</v>
      </c>
      <c r="B16" s="64"/>
      <c r="C16" s="64">
        <v>312007</v>
      </c>
      <c r="D16" s="64" t="s">
        <v>108</v>
      </c>
      <c r="E16" s="17">
        <v>59067.9</v>
      </c>
      <c r="F16" s="17"/>
      <c r="G16" s="17"/>
      <c r="H16" s="17"/>
      <c r="I16" s="101"/>
      <c r="J16" s="18"/>
      <c r="K16" s="18"/>
    </row>
    <row r="17" spans="1:11" x14ac:dyDescent="0.25">
      <c r="A17" s="64">
        <v>41</v>
      </c>
      <c r="B17" s="64"/>
      <c r="C17" s="65">
        <v>322005</v>
      </c>
      <c r="D17" s="64" t="s">
        <v>160</v>
      </c>
      <c r="E17" s="17">
        <v>40119.370000000003</v>
      </c>
      <c r="F17" s="17"/>
      <c r="G17" s="17">
        <v>35000</v>
      </c>
      <c r="H17" s="17">
        <v>35000</v>
      </c>
      <c r="I17" s="102"/>
      <c r="J17" s="59"/>
      <c r="K17" s="59"/>
    </row>
    <row r="18" spans="1:11" x14ac:dyDescent="0.25">
      <c r="A18" s="64">
        <v>41</v>
      </c>
      <c r="B18" s="64"/>
      <c r="C18" s="65">
        <v>322005</v>
      </c>
      <c r="D18" s="64" t="s">
        <v>148</v>
      </c>
      <c r="E18" s="17"/>
      <c r="F18" s="17">
        <v>150000</v>
      </c>
      <c r="G18" s="17">
        <v>0</v>
      </c>
      <c r="H18" s="17">
        <v>0</v>
      </c>
      <c r="I18" s="102"/>
      <c r="J18" s="59"/>
      <c r="K18" s="59"/>
    </row>
    <row r="19" spans="1:11" x14ac:dyDescent="0.25">
      <c r="A19" s="64">
        <v>41</v>
      </c>
      <c r="B19" s="64"/>
      <c r="C19" s="65">
        <v>322005</v>
      </c>
      <c r="D19" s="64" t="s">
        <v>167</v>
      </c>
      <c r="E19" s="17"/>
      <c r="F19" s="17"/>
      <c r="G19" s="17">
        <v>0</v>
      </c>
      <c r="H19" s="17">
        <v>0</v>
      </c>
      <c r="I19" s="102">
        <v>30000</v>
      </c>
      <c r="J19" s="59"/>
      <c r="K19" s="59"/>
    </row>
    <row r="20" spans="1:11" x14ac:dyDescent="0.25">
      <c r="A20" s="64">
        <v>41</v>
      </c>
      <c r="B20" s="64"/>
      <c r="C20" s="65">
        <v>322005</v>
      </c>
      <c r="D20" s="64" t="s">
        <v>155</v>
      </c>
      <c r="E20" s="17"/>
      <c r="F20" s="17">
        <v>10000</v>
      </c>
      <c r="G20" s="17">
        <v>0</v>
      </c>
      <c r="H20" s="17">
        <v>0</v>
      </c>
      <c r="I20" s="102"/>
      <c r="J20" s="59"/>
      <c r="K20" s="59"/>
    </row>
    <row r="21" spans="1:11" x14ac:dyDescent="0.25">
      <c r="A21" s="64">
        <v>41</v>
      </c>
      <c r="B21" s="64"/>
      <c r="C21" s="65">
        <v>322005</v>
      </c>
      <c r="D21" s="64" t="s">
        <v>159</v>
      </c>
      <c r="E21" s="17"/>
      <c r="F21" s="17"/>
      <c r="G21" s="17">
        <v>30000</v>
      </c>
      <c r="H21" s="17">
        <v>30000</v>
      </c>
      <c r="I21" s="102"/>
      <c r="J21" s="59"/>
      <c r="K21" s="59"/>
    </row>
    <row r="22" spans="1:11" x14ac:dyDescent="0.25">
      <c r="A22" s="19">
        <v>41</v>
      </c>
      <c r="B22" s="64"/>
      <c r="C22" s="20">
        <v>453</v>
      </c>
      <c r="D22" s="28" t="s">
        <v>98</v>
      </c>
      <c r="E22" s="17">
        <v>6083.05</v>
      </c>
      <c r="F22" s="17">
        <v>32368.33</v>
      </c>
      <c r="G22" s="17">
        <v>25427.39</v>
      </c>
      <c r="H22" s="17">
        <v>25427.39</v>
      </c>
      <c r="I22" s="103">
        <v>0</v>
      </c>
      <c r="J22" s="92">
        <v>0</v>
      </c>
      <c r="K22" s="92">
        <v>0</v>
      </c>
    </row>
    <row r="23" spans="1:11" x14ac:dyDescent="0.25">
      <c r="A23" s="21" t="s">
        <v>46</v>
      </c>
      <c r="B23" s="62"/>
      <c r="C23" s="22"/>
      <c r="D23" s="23" t="s">
        <v>77</v>
      </c>
      <c r="E23" s="24">
        <f>SUM(E9:E22)</f>
        <v>677920.8</v>
      </c>
      <c r="F23" s="24">
        <f t="shared" ref="F23:K23" si="2">SUM(F9:F22)</f>
        <v>617521.36</v>
      </c>
      <c r="G23" s="24">
        <f t="shared" si="2"/>
        <v>535605.31499999994</v>
      </c>
      <c r="H23" s="24">
        <f t="shared" si="2"/>
        <v>535605.31499999994</v>
      </c>
      <c r="I23" s="24">
        <f>SUM(I9:I22)</f>
        <v>487254.70499999996</v>
      </c>
      <c r="J23" s="24">
        <f t="shared" si="2"/>
        <v>427070.1</v>
      </c>
      <c r="K23" s="24">
        <f t="shared" si="2"/>
        <v>429792.1</v>
      </c>
    </row>
    <row r="24" spans="1:11" x14ac:dyDescent="0.25">
      <c r="A24" s="12"/>
      <c r="B24" s="12" t="s">
        <v>3</v>
      </c>
      <c r="C24" s="13"/>
      <c r="D24" s="13" t="s">
        <v>78</v>
      </c>
      <c r="E24" s="13"/>
      <c r="F24" s="13"/>
      <c r="G24" s="13"/>
      <c r="H24" s="13"/>
      <c r="I24" s="13"/>
      <c r="J24" s="13"/>
      <c r="K24" s="13"/>
    </row>
    <row r="25" spans="1:11" x14ac:dyDescent="0.25">
      <c r="A25" s="64">
        <v>71</v>
      </c>
      <c r="B25" s="64"/>
      <c r="C25" s="66" t="s">
        <v>109</v>
      </c>
      <c r="D25" s="15" t="s">
        <v>80</v>
      </c>
      <c r="E25" s="17">
        <v>1357.8</v>
      </c>
      <c r="F25" s="17">
        <v>684.14</v>
      </c>
      <c r="G25" s="17">
        <v>0</v>
      </c>
      <c r="H25" s="17">
        <v>0</v>
      </c>
      <c r="I25" s="101">
        <v>0</v>
      </c>
      <c r="J25" s="18">
        <v>0</v>
      </c>
      <c r="K25" s="18">
        <v>0</v>
      </c>
    </row>
    <row r="26" spans="1:11" x14ac:dyDescent="0.25">
      <c r="A26" s="64">
        <v>71</v>
      </c>
      <c r="B26" s="64"/>
      <c r="C26" s="66" t="s">
        <v>110</v>
      </c>
      <c r="D26" s="15" t="s">
        <v>79</v>
      </c>
      <c r="E26" s="25">
        <v>6954.6800000000012</v>
      </c>
      <c r="F26" s="25">
        <v>29386.7</v>
      </c>
      <c r="G26" s="25">
        <v>36000</v>
      </c>
      <c r="H26" s="25">
        <v>36000</v>
      </c>
      <c r="I26" s="101">
        <v>36000</v>
      </c>
      <c r="J26" s="18">
        <v>41550</v>
      </c>
      <c r="K26" s="18">
        <v>44450</v>
      </c>
    </row>
    <row r="27" spans="1:11" x14ac:dyDescent="0.25">
      <c r="A27" s="21" t="s">
        <v>46</v>
      </c>
      <c r="B27" s="62"/>
      <c r="C27" s="22"/>
      <c r="D27" s="23" t="s">
        <v>78</v>
      </c>
      <c r="E27" s="24">
        <f>SUM(E24:E26)</f>
        <v>8312.4800000000014</v>
      </c>
      <c r="F27" s="24">
        <f>SUM(F24:F26)</f>
        <v>30070.84</v>
      </c>
      <c r="G27" s="24">
        <f>SUM(G24:G26)</f>
        <v>36000</v>
      </c>
      <c r="H27" s="24">
        <f>SUM(H24:H26)</f>
        <v>36000</v>
      </c>
      <c r="I27" s="26">
        <f>SUM(I25:I26)</f>
        <v>36000</v>
      </c>
      <c r="J27" s="26">
        <f t="shared" ref="J27:K27" si="3">SUM(J25:J26)</f>
        <v>41550</v>
      </c>
      <c r="K27" s="26">
        <f t="shared" si="3"/>
        <v>44450</v>
      </c>
    </row>
    <row r="28" spans="1:11" x14ac:dyDescent="0.25">
      <c r="A28" s="130" t="s">
        <v>56</v>
      </c>
      <c r="B28" s="131"/>
      <c r="C28" s="131"/>
      <c r="D28" s="132"/>
      <c r="E28" s="27">
        <f>E27+E23</f>
        <v>686233.28</v>
      </c>
      <c r="F28" s="27">
        <f>F27+F23</f>
        <v>647592.19999999995</v>
      </c>
      <c r="G28" s="27">
        <f>G27+G23</f>
        <v>571605.31499999994</v>
      </c>
      <c r="H28" s="27">
        <f t="shared" ref="H28:K28" si="4">H27+H23</f>
        <v>571605.31499999994</v>
      </c>
      <c r="I28" s="27">
        <f>I27+I23</f>
        <v>523254.70499999996</v>
      </c>
      <c r="J28" s="27">
        <f>J27+J23</f>
        <v>468620.1</v>
      </c>
      <c r="K28" s="27">
        <f t="shared" si="4"/>
        <v>474242.1</v>
      </c>
    </row>
    <row r="29" spans="1:11" x14ac:dyDescent="0.25">
      <c r="A29" s="136" t="s">
        <v>59</v>
      </c>
      <c r="B29" s="137"/>
      <c r="C29" s="137"/>
      <c r="D29" s="138"/>
      <c r="E29" s="11"/>
      <c r="F29" s="11"/>
      <c r="G29" s="11"/>
      <c r="H29" s="11"/>
      <c r="I29" s="11"/>
      <c r="J29" s="11"/>
      <c r="K29" s="11"/>
    </row>
    <row r="30" spans="1:11" x14ac:dyDescent="0.25">
      <c r="A30" s="12"/>
      <c r="B30" s="12" t="s">
        <v>3</v>
      </c>
      <c r="C30" s="13"/>
      <c r="D30" s="13" t="s">
        <v>81</v>
      </c>
      <c r="E30" s="13"/>
      <c r="F30" s="13"/>
      <c r="G30" s="13"/>
      <c r="H30" s="13"/>
      <c r="I30" s="13"/>
      <c r="J30" s="13"/>
      <c r="K30" s="13"/>
    </row>
    <row r="31" spans="1:11" x14ac:dyDescent="0.25">
      <c r="A31" s="66" t="s">
        <v>111</v>
      </c>
      <c r="B31" s="64"/>
      <c r="C31" s="64">
        <v>322005</v>
      </c>
      <c r="D31" s="15" t="s">
        <v>82</v>
      </c>
      <c r="E31" s="17">
        <v>201164.77999999997</v>
      </c>
      <c r="F31" s="17">
        <v>132403.22</v>
      </c>
      <c r="G31" s="17">
        <v>137818.07999999999</v>
      </c>
      <c r="H31" s="17">
        <v>137818.07999999999</v>
      </c>
      <c r="I31" s="102">
        <f>I200-I198-I197</f>
        <v>131793.16999999998</v>
      </c>
      <c r="J31" s="59">
        <f t="shared" ref="J31:K31" si="5">J200</f>
        <v>135818.07500000001</v>
      </c>
      <c r="K31" s="59">
        <f t="shared" si="5"/>
        <v>135818.07500000001</v>
      </c>
    </row>
    <row r="32" spans="1:11" x14ac:dyDescent="0.25">
      <c r="A32" s="66">
        <v>41</v>
      </c>
      <c r="B32" s="64"/>
      <c r="C32" s="64">
        <v>322005</v>
      </c>
      <c r="D32" s="15" t="s">
        <v>163</v>
      </c>
      <c r="E32" s="17"/>
      <c r="F32" s="17"/>
      <c r="G32" s="17">
        <v>10000</v>
      </c>
      <c r="H32" s="17">
        <v>0</v>
      </c>
      <c r="I32" s="102">
        <v>10000</v>
      </c>
      <c r="J32" s="59"/>
      <c r="K32" s="59"/>
    </row>
    <row r="33" spans="1:12" x14ac:dyDescent="0.25">
      <c r="A33" s="66">
        <v>41</v>
      </c>
      <c r="B33" s="64"/>
      <c r="C33" s="64">
        <v>312007</v>
      </c>
      <c r="D33" s="64" t="s">
        <v>113</v>
      </c>
      <c r="E33" s="17">
        <v>5796</v>
      </c>
      <c r="F33" s="17"/>
      <c r="G33" s="17">
        <v>0</v>
      </c>
      <c r="H33" s="17">
        <v>0</v>
      </c>
      <c r="I33" s="104"/>
      <c r="J33" s="31"/>
      <c r="K33" s="31"/>
    </row>
    <row r="34" spans="1:12" x14ac:dyDescent="0.25">
      <c r="A34" s="119">
        <v>41</v>
      </c>
      <c r="B34" s="64"/>
      <c r="C34" s="65">
        <v>453</v>
      </c>
      <c r="D34" s="28" t="s">
        <v>98</v>
      </c>
      <c r="E34" s="17"/>
      <c r="F34" s="17"/>
      <c r="G34" s="17">
        <v>629.15</v>
      </c>
      <c r="H34" s="17">
        <v>629.15</v>
      </c>
      <c r="I34" s="104"/>
      <c r="J34" s="31"/>
      <c r="K34" s="31"/>
    </row>
    <row r="35" spans="1:12" x14ac:dyDescent="0.25">
      <c r="A35" s="21" t="s">
        <v>46</v>
      </c>
      <c r="B35" s="62"/>
      <c r="C35" s="22"/>
      <c r="D35" s="23" t="s">
        <v>77</v>
      </c>
      <c r="E35" s="24">
        <f>SUM(E31:E33)</f>
        <v>206960.77999999997</v>
      </c>
      <c r="F35" s="24">
        <f>SUM(F31:F33)</f>
        <v>132403.22</v>
      </c>
      <c r="G35" s="24">
        <f>SUM(G31:G34)</f>
        <v>148447.22999999998</v>
      </c>
      <c r="H35" s="24">
        <f>SUM(H31:H34)</f>
        <v>138447.22999999998</v>
      </c>
      <c r="I35" s="24">
        <f>SUM(I31:I33)</f>
        <v>141793.16999999998</v>
      </c>
      <c r="J35" s="24">
        <f>SUM(J31:J33)</f>
        <v>135818.07500000001</v>
      </c>
      <c r="K35" s="24">
        <f>SUM(K31:K33)</f>
        <v>135818.07500000001</v>
      </c>
    </row>
    <row r="36" spans="1:12" x14ac:dyDescent="0.25">
      <c r="A36" s="12"/>
      <c r="B36" s="12" t="s">
        <v>3</v>
      </c>
      <c r="C36" s="13"/>
      <c r="D36" s="13" t="s">
        <v>78</v>
      </c>
      <c r="E36" s="13"/>
      <c r="F36" s="13"/>
      <c r="G36" s="13"/>
      <c r="H36" s="13"/>
      <c r="I36" s="13"/>
      <c r="J36" s="13"/>
      <c r="K36" s="13"/>
    </row>
    <row r="37" spans="1:12" s="30" customFormat="1" ht="12.75" x14ac:dyDescent="0.2">
      <c r="A37" s="67" t="s">
        <v>114</v>
      </c>
      <c r="B37" s="68"/>
      <c r="C37" s="69">
        <v>453</v>
      </c>
      <c r="D37" s="28" t="s">
        <v>98</v>
      </c>
      <c r="E37" s="29">
        <v>18120.73</v>
      </c>
      <c r="F37" s="29">
        <v>18269.34</v>
      </c>
      <c r="G37" s="29">
        <v>24889.01</v>
      </c>
      <c r="H37" s="29">
        <v>24889.01</v>
      </c>
      <c r="I37" s="103">
        <v>15000</v>
      </c>
      <c r="J37" s="92"/>
      <c r="K37" s="92"/>
      <c r="L37" s="94"/>
    </row>
    <row r="38" spans="1:12" s="30" customFormat="1" ht="12.75" x14ac:dyDescent="0.2">
      <c r="A38" s="68">
        <v>71</v>
      </c>
      <c r="B38" s="68"/>
      <c r="C38" s="69">
        <v>223001</v>
      </c>
      <c r="D38" s="28" t="s">
        <v>70</v>
      </c>
      <c r="E38" s="29">
        <v>4054.67</v>
      </c>
      <c r="F38" s="29">
        <v>7328.77</v>
      </c>
      <c r="G38" s="29">
        <v>3000</v>
      </c>
      <c r="H38" s="29">
        <v>3000</v>
      </c>
      <c r="I38" s="101">
        <v>3000</v>
      </c>
      <c r="J38" s="18">
        <v>3000</v>
      </c>
      <c r="K38" s="18">
        <v>3500</v>
      </c>
      <c r="L38" s="94"/>
    </row>
    <row r="39" spans="1:12" x14ac:dyDescent="0.25">
      <c r="A39" s="68">
        <v>71</v>
      </c>
      <c r="B39" s="70"/>
      <c r="C39" s="69">
        <v>223001</v>
      </c>
      <c r="D39" s="16" t="s">
        <v>95</v>
      </c>
      <c r="E39" s="29">
        <v>1645.5</v>
      </c>
      <c r="F39" s="29">
        <v>1069.95</v>
      </c>
      <c r="G39" s="29">
        <v>13350</v>
      </c>
      <c r="H39" s="29">
        <v>13350</v>
      </c>
      <c r="I39" s="101">
        <v>120</v>
      </c>
      <c r="J39" s="18">
        <v>120</v>
      </c>
      <c r="K39" s="18">
        <v>120</v>
      </c>
    </row>
    <row r="40" spans="1:12" s="4" customFormat="1" x14ac:dyDescent="0.25">
      <c r="A40" s="68">
        <v>71</v>
      </c>
      <c r="B40" s="68"/>
      <c r="C40" s="69">
        <v>223001</v>
      </c>
      <c r="D40" s="33" t="s">
        <v>60</v>
      </c>
      <c r="E40" s="17">
        <v>1842</v>
      </c>
      <c r="F40" s="17">
        <v>1918</v>
      </c>
      <c r="G40" s="17">
        <v>1800</v>
      </c>
      <c r="H40" s="17">
        <v>1800</v>
      </c>
      <c r="I40" s="101">
        <v>1800</v>
      </c>
      <c r="J40" s="31">
        <v>1800</v>
      </c>
      <c r="K40" s="31">
        <v>1800</v>
      </c>
      <c r="L40" s="95"/>
    </row>
    <row r="41" spans="1:12" s="4" customFormat="1" x14ac:dyDescent="0.25">
      <c r="A41" s="68">
        <v>71</v>
      </c>
      <c r="B41" s="68"/>
      <c r="C41" s="69">
        <v>223001</v>
      </c>
      <c r="D41" s="33" t="s">
        <v>83</v>
      </c>
      <c r="E41" s="17">
        <v>57795.560000000012</v>
      </c>
      <c r="F41" s="17">
        <v>60677.59</v>
      </c>
      <c r="G41" s="17">
        <v>54360</v>
      </c>
      <c r="H41" s="17">
        <v>54360</v>
      </c>
      <c r="I41" s="101">
        <v>54360</v>
      </c>
      <c r="J41" s="31">
        <v>60000</v>
      </c>
      <c r="K41" s="31">
        <v>65000</v>
      </c>
      <c r="L41" s="95"/>
    </row>
    <row r="42" spans="1:12" s="4" customFormat="1" x14ac:dyDescent="0.25">
      <c r="A42" s="68">
        <v>71</v>
      </c>
      <c r="B42" s="68"/>
      <c r="C42" s="69">
        <v>223001</v>
      </c>
      <c r="D42" s="33" t="s">
        <v>84</v>
      </c>
      <c r="E42" s="17">
        <v>5214.84</v>
      </c>
      <c r="F42" s="17">
        <v>4800</v>
      </c>
      <c r="G42" s="17">
        <v>3600</v>
      </c>
      <c r="H42" s="17">
        <v>3600</v>
      </c>
      <c r="I42" s="101">
        <v>3600</v>
      </c>
      <c r="J42" s="31">
        <v>3600</v>
      </c>
      <c r="K42" s="31">
        <v>3600</v>
      </c>
      <c r="L42" s="95"/>
    </row>
    <row r="43" spans="1:12" s="4" customFormat="1" x14ac:dyDescent="0.25">
      <c r="A43" s="68">
        <v>71</v>
      </c>
      <c r="B43" s="68"/>
      <c r="C43" s="69">
        <v>223001</v>
      </c>
      <c r="D43" s="33" t="s">
        <v>85</v>
      </c>
      <c r="E43" s="17">
        <v>115</v>
      </c>
      <c r="F43" s="17">
        <v>0</v>
      </c>
      <c r="G43" s="17">
        <v>240</v>
      </c>
      <c r="H43" s="17">
        <v>240</v>
      </c>
      <c r="I43" s="101">
        <v>240</v>
      </c>
      <c r="J43" s="31">
        <v>240</v>
      </c>
      <c r="K43" s="31">
        <v>240</v>
      </c>
      <c r="L43" s="95"/>
    </row>
    <row r="44" spans="1:12" s="4" customFormat="1" x14ac:dyDescent="0.25">
      <c r="A44" s="68">
        <v>71</v>
      </c>
      <c r="B44" s="68"/>
      <c r="C44" s="69">
        <v>223001</v>
      </c>
      <c r="D44" s="33" t="s">
        <v>86</v>
      </c>
      <c r="E44" s="17">
        <v>0</v>
      </c>
      <c r="F44" s="17">
        <v>120</v>
      </c>
      <c r="G44" s="17">
        <v>60</v>
      </c>
      <c r="H44" s="17">
        <v>60</v>
      </c>
      <c r="I44" s="101">
        <v>60</v>
      </c>
      <c r="J44" s="31">
        <v>60</v>
      </c>
      <c r="K44" s="31">
        <v>60</v>
      </c>
      <c r="L44" s="96"/>
    </row>
    <row r="45" spans="1:12" s="35" customFormat="1" ht="12.75" x14ac:dyDescent="0.2">
      <c r="A45" s="68">
        <v>71</v>
      </c>
      <c r="B45" s="64"/>
      <c r="C45" s="69">
        <v>223001</v>
      </c>
      <c r="D45" s="15" t="s">
        <v>87</v>
      </c>
      <c r="E45" s="34">
        <v>67285.81</v>
      </c>
      <c r="F45" s="34">
        <v>92319.26</v>
      </c>
      <c r="G45" s="34">
        <v>100000</v>
      </c>
      <c r="H45" s="34">
        <v>100000</v>
      </c>
      <c r="I45" s="101">
        <v>110000</v>
      </c>
      <c r="J45" s="58">
        <v>120000</v>
      </c>
      <c r="K45" s="58">
        <v>120000</v>
      </c>
      <c r="L45" s="97"/>
    </row>
    <row r="46" spans="1:12" x14ac:dyDescent="0.25">
      <c r="A46" s="68">
        <v>71</v>
      </c>
      <c r="B46" s="64"/>
      <c r="C46" s="66">
        <v>292</v>
      </c>
      <c r="D46" s="15" t="s">
        <v>88</v>
      </c>
      <c r="E46" s="17">
        <v>10459.720000000001</v>
      </c>
      <c r="F46" s="17">
        <v>3549.4</v>
      </c>
      <c r="G46" s="17">
        <v>2500</v>
      </c>
      <c r="H46" s="17">
        <v>2500</v>
      </c>
      <c r="I46" s="101">
        <v>2000</v>
      </c>
      <c r="J46" s="101">
        <v>1500</v>
      </c>
      <c r="K46" s="101">
        <v>1500</v>
      </c>
      <c r="L46" s="98"/>
    </row>
    <row r="47" spans="1:12" x14ac:dyDescent="0.25">
      <c r="A47" s="62" t="s">
        <v>46</v>
      </c>
      <c r="B47" s="62"/>
      <c r="C47" s="22"/>
      <c r="D47" s="23" t="s">
        <v>78</v>
      </c>
      <c r="E47" s="24">
        <f>SUM(E37:E46)</f>
        <v>166533.83000000002</v>
      </c>
      <c r="F47" s="24">
        <f>SUM(F37:F46)</f>
        <v>190052.30999999997</v>
      </c>
      <c r="G47" s="24">
        <f>SUM(G37:G46)</f>
        <v>203799.01</v>
      </c>
      <c r="H47" s="24">
        <f>SUM(H37:H46)</f>
        <v>203799.01</v>
      </c>
      <c r="I47" s="105">
        <f>SUM(I37:I46)</f>
        <v>190180</v>
      </c>
      <c r="J47" s="24">
        <f>SUM(J38:J46)</f>
        <v>190320</v>
      </c>
      <c r="K47" s="24">
        <f t="shared" ref="K47" si="6">SUM(K38:K46)</f>
        <v>195820</v>
      </c>
    </row>
    <row r="48" spans="1:12" ht="15.75" thickBot="1" x14ac:dyDescent="0.3">
      <c r="A48" s="130" t="s">
        <v>74</v>
      </c>
      <c r="B48" s="131"/>
      <c r="C48" s="131"/>
      <c r="D48" s="132"/>
      <c r="E48" s="27">
        <f t="shared" ref="E48:F48" si="7">SUM(E47,E35)</f>
        <v>373494.61</v>
      </c>
      <c r="F48" s="27">
        <f t="shared" si="7"/>
        <v>322455.52999999997</v>
      </c>
      <c r="G48" s="27">
        <f t="shared" ref="G48:K48" si="8">SUM(G47,G35)</f>
        <v>352246.24</v>
      </c>
      <c r="H48" s="27">
        <f t="shared" si="8"/>
        <v>342246.24</v>
      </c>
      <c r="I48" s="106">
        <f t="shared" si="8"/>
        <v>331973.17</v>
      </c>
      <c r="J48" s="27">
        <f t="shared" si="8"/>
        <v>326138.07500000001</v>
      </c>
      <c r="K48" s="27">
        <f t="shared" si="8"/>
        <v>331638.07500000001</v>
      </c>
    </row>
    <row r="49" spans="1:16" ht="16.5" thickBot="1" x14ac:dyDescent="0.3">
      <c r="A49" s="36"/>
      <c r="B49" s="128" t="s">
        <v>4</v>
      </c>
      <c r="C49" s="129"/>
      <c r="D49" s="129"/>
      <c r="E49" s="37">
        <f t="shared" ref="E49:K49" si="9">E48+E28</f>
        <v>1059727.8900000001</v>
      </c>
      <c r="F49" s="37">
        <f t="shared" si="9"/>
        <v>970047.73</v>
      </c>
      <c r="G49" s="37">
        <f t="shared" si="9"/>
        <v>923851.55499999993</v>
      </c>
      <c r="H49" s="37">
        <f t="shared" si="9"/>
        <v>913851.55499999993</v>
      </c>
      <c r="I49" s="107">
        <f t="shared" si="9"/>
        <v>855227.875</v>
      </c>
      <c r="J49" s="37">
        <f t="shared" si="9"/>
        <v>794758.17500000005</v>
      </c>
      <c r="K49" s="37">
        <f t="shared" si="9"/>
        <v>805880.17500000005</v>
      </c>
    </row>
    <row r="50" spans="1:16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6" ht="8.2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6" ht="15.75" thickBot="1" x14ac:dyDescent="0.3">
      <c r="A52" s="6"/>
      <c r="B52" s="6" t="s">
        <v>5</v>
      </c>
      <c r="C52" s="4"/>
      <c r="D52" s="5"/>
      <c r="E52" s="123"/>
      <c r="F52" s="123"/>
      <c r="G52" s="123"/>
      <c r="H52" s="123" t="s">
        <v>18</v>
      </c>
      <c r="I52" s="133" t="s">
        <v>15</v>
      </c>
      <c r="J52" s="134"/>
      <c r="K52" s="135"/>
    </row>
    <row r="53" spans="1:16" ht="15.75" thickBot="1" x14ac:dyDescent="0.3">
      <c r="A53" s="7" t="s">
        <v>20</v>
      </c>
      <c r="B53" s="7" t="s">
        <v>112</v>
      </c>
      <c r="C53" s="8" t="s">
        <v>22</v>
      </c>
      <c r="D53" s="122" t="s">
        <v>2</v>
      </c>
      <c r="E53" s="124" t="s">
        <v>153</v>
      </c>
      <c r="F53" s="9" t="s">
        <v>164</v>
      </c>
      <c r="G53" s="9">
        <v>2021</v>
      </c>
      <c r="H53" s="9">
        <v>2021</v>
      </c>
      <c r="I53" s="9">
        <v>2021</v>
      </c>
      <c r="J53" s="9">
        <v>2022</v>
      </c>
      <c r="K53" s="10">
        <v>2023</v>
      </c>
    </row>
    <row r="54" spans="1:16" x14ac:dyDescent="0.25">
      <c r="A54" s="136" t="s">
        <v>50</v>
      </c>
      <c r="B54" s="137"/>
      <c r="C54" s="137"/>
      <c r="D54" s="138"/>
      <c r="E54" s="11"/>
      <c r="F54" s="11"/>
      <c r="G54" s="11"/>
      <c r="H54" s="11"/>
      <c r="I54" s="11"/>
      <c r="J54" s="11"/>
      <c r="K54" s="11"/>
    </row>
    <row r="55" spans="1:16" x14ac:dyDescent="0.25">
      <c r="A55" s="71" t="s">
        <v>21</v>
      </c>
      <c r="B55" s="71" t="s">
        <v>115</v>
      </c>
      <c r="C55" s="66" t="s">
        <v>116</v>
      </c>
      <c r="D55" s="15" t="s">
        <v>23</v>
      </c>
      <c r="E55" s="17">
        <v>63210.700000000004</v>
      </c>
      <c r="F55" s="17">
        <v>59877.07</v>
      </c>
      <c r="G55" s="17">
        <v>65250</v>
      </c>
      <c r="H55" s="17">
        <v>65250</v>
      </c>
      <c r="I55" s="104">
        <f>84000+1960+600</f>
        <v>86560</v>
      </c>
      <c r="J55" s="31">
        <v>70000</v>
      </c>
      <c r="K55" s="31">
        <v>74000</v>
      </c>
      <c r="N55" s="56"/>
      <c r="O55" s="56"/>
      <c r="P55" s="56"/>
    </row>
    <row r="56" spans="1:16" x14ac:dyDescent="0.25">
      <c r="A56" s="71" t="s">
        <v>21</v>
      </c>
      <c r="B56" s="71" t="s">
        <v>115</v>
      </c>
      <c r="C56" s="64">
        <v>620</v>
      </c>
      <c r="D56" s="15" t="s">
        <v>25</v>
      </c>
      <c r="E56" s="17">
        <v>23112.339999999997</v>
      </c>
      <c r="F56" s="17">
        <v>21839.7</v>
      </c>
      <c r="G56" s="17">
        <v>24109.875</v>
      </c>
      <c r="H56" s="17">
        <v>24109.875</v>
      </c>
      <c r="I56" s="104">
        <f>(0.3495*I55)+(0.02*I55)</f>
        <v>31983.919999999998</v>
      </c>
      <c r="J56" s="31">
        <f t="shared" ref="J56:K56" si="10">(0.3495*J55)+(0.02*J55)-(2000*0.3495)</f>
        <v>25166</v>
      </c>
      <c r="K56" s="31">
        <f t="shared" si="10"/>
        <v>26644</v>
      </c>
      <c r="N56" s="56"/>
    </row>
    <row r="57" spans="1:16" x14ac:dyDescent="0.25">
      <c r="A57" s="71" t="s">
        <v>21</v>
      </c>
      <c r="B57" s="71" t="s">
        <v>115</v>
      </c>
      <c r="C57" s="64">
        <v>640</v>
      </c>
      <c r="D57" s="15" t="s">
        <v>102</v>
      </c>
      <c r="E57" s="17">
        <v>427.05000000000007</v>
      </c>
      <c r="F57" s="17">
        <v>3092.0200000000004</v>
      </c>
      <c r="G57" s="17">
        <v>600</v>
      </c>
      <c r="H57" s="17">
        <v>600</v>
      </c>
      <c r="I57" s="104">
        <v>800</v>
      </c>
      <c r="J57" s="31">
        <v>600</v>
      </c>
      <c r="K57" s="31">
        <v>600</v>
      </c>
    </row>
    <row r="58" spans="1:16" x14ac:dyDescent="0.25">
      <c r="A58" s="71" t="s">
        <v>21</v>
      </c>
      <c r="B58" s="71" t="s">
        <v>115</v>
      </c>
      <c r="C58" s="66" t="s">
        <v>117</v>
      </c>
      <c r="D58" s="15" t="s">
        <v>10</v>
      </c>
      <c r="E58" s="17">
        <v>600.73000000000013</v>
      </c>
      <c r="F58" s="17">
        <v>2563.9399999999996</v>
      </c>
      <c r="G58" s="17">
        <v>1000</v>
      </c>
      <c r="H58" s="17">
        <v>1000</v>
      </c>
      <c r="I58" s="104">
        <v>3000</v>
      </c>
      <c r="J58" s="31">
        <v>3000</v>
      </c>
      <c r="K58" s="31">
        <v>3000</v>
      </c>
      <c r="N58" s="118"/>
    </row>
    <row r="59" spans="1:16" x14ac:dyDescent="0.25">
      <c r="A59" s="71" t="s">
        <v>21</v>
      </c>
      <c r="B59" s="71" t="s">
        <v>115</v>
      </c>
      <c r="C59" s="66" t="s">
        <v>118</v>
      </c>
      <c r="D59" s="15" t="s">
        <v>28</v>
      </c>
      <c r="E59" s="17">
        <v>53.400000000000006</v>
      </c>
      <c r="F59" s="17">
        <v>100.01</v>
      </c>
      <c r="G59" s="17">
        <v>75</v>
      </c>
      <c r="H59" s="17">
        <v>75</v>
      </c>
      <c r="I59" s="104">
        <v>75</v>
      </c>
      <c r="J59" s="31">
        <v>75</v>
      </c>
      <c r="K59" s="31">
        <v>75</v>
      </c>
      <c r="N59" s="118"/>
    </row>
    <row r="60" spans="1:16" x14ac:dyDescent="0.25">
      <c r="A60" s="71" t="s">
        <v>21</v>
      </c>
      <c r="B60" s="71" t="s">
        <v>115</v>
      </c>
      <c r="C60" s="66" t="s">
        <v>119</v>
      </c>
      <c r="D60" s="15" t="s">
        <v>26</v>
      </c>
      <c r="E60" s="17">
        <v>812.15000000000009</v>
      </c>
      <c r="F60" s="17">
        <v>696.17000000000007</v>
      </c>
      <c r="G60" s="17">
        <v>800</v>
      </c>
      <c r="H60" s="17">
        <v>800</v>
      </c>
      <c r="I60" s="104">
        <v>1200</v>
      </c>
      <c r="J60" s="31">
        <v>750</v>
      </c>
      <c r="K60" s="31">
        <v>750</v>
      </c>
    </row>
    <row r="61" spans="1:16" x14ac:dyDescent="0.25">
      <c r="A61" s="71" t="s">
        <v>21</v>
      </c>
      <c r="B61" s="71" t="s">
        <v>115</v>
      </c>
      <c r="C61" s="66" t="s">
        <v>120</v>
      </c>
      <c r="D61" s="15" t="s">
        <v>91</v>
      </c>
      <c r="E61" s="17">
        <v>3578.85</v>
      </c>
      <c r="F61" s="17">
        <v>3719.6200000000003</v>
      </c>
      <c r="G61" s="17">
        <v>2500</v>
      </c>
      <c r="H61" s="17">
        <v>2500</v>
      </c>
      <c r="I61" s="104">
        <v>3000</v>
      </c>
      <c r="J61" s="31">
        <v>3000</v>
      </c>
      <c r="K61" s="31">
        <v>3000</v>
      </c>
      <c r="N61" s="118"/>
    </row>
    <row r="62" spans="1:16" x14ac:dyDescent="0.25">
      <c r="A62" s="71" t="s">
        <v>21</v>
      </c>
      <c r="B62" s="71" t="s">
        <v>115</v>
      </c>
      <c r="C62" s="64">
        <v>637014</v>
      </c>
      <c r="D62" s="15" t="s">
        <v>12</v>
      </c>
      <c r="E62" s="17">
        <v>4303.3100000000004</v>
      </c>
      <c r="F62" s="17">
        <v>2824.0199999999995</v>
      </c>
      <c r="G62" s="17">
        <v>3500</v>
      </c>
      <c r="H62" s="17">
        <v>3500</v>
      </c>
      <c r="I62" s="104">
        <v>4500</v>
      </c>
      <c r="J62" s="31">
        <v>3520</v>
      </c>
      <c r="K62" s="31">
        <v>3520</v>
      </c>
      <c r="N62" s="118"/>
    </row>
    <row r="63" spans="1:16" x14ac:dyDescent="0.25">
      <c r="A63" s="71" t="s">
        <v>21</v>
      </c>
      <c r="B63" s="71" t="s">
        <v>115</v>
      </c>
      <c r="C63" s="64">
        <v>637016</v>
      </c>
      <c r="D63" s="15" t="s">
        <v>27</v>
      </c>
      <c r="E63" s="17">
        <v>616.58999999999992</v>
      </c>
      <c r="F63" s="17">
        <v>575.35</v>
      </c>
      <c r="G63" s="17">
        <v>717.75</v>
      </c>
      <c r="H63" s="17">
        <v>717.75</v>
      </c>
      <c r="I63" s="104">
        <f>0.011*I55</f>
        <v>952.16</v>
      </c>
      <c r="J63" s="31">
        <f>0.011*J55</f>
        <v>770</v>
      </c>
      <c r="K63" s="31">
        <f>0.011*K55</f>
        <v>814</v>
      </c>
      <c r="N63" s="118"/>
    </row>
    <row r="64" spans="1:16" x14ac:dyDescent="0.25">
      <c r="A64" s="71" t="s">
        <v>21</v>
      </c>
      <c r="B64" s="71" t="s">
        <v>115</v>
      </c>
      <c r="C64" s="64" t="s">
        <v>121</v>
      </c>
      <c r="D64" s="15" t="s">
        <v>101</v>
      </c>
      <c r="E64" s="17">
        <v>2496</v>
      </c>
      <c r="F64" s="17">
        <v>1646.06</v>
      </c>
      <c r="G64" s="17">
        <v>2100</v>
      </c>
      <c r="H64" s="17">
        <v>2100</v>
      </c>
      <c r="I64" s="104">
        <v>3000</v>
      </c>
      <c r="J64" s="31">
        <v>3000</v>
      </c>
      <c r="K64" s="31">
        <v>3000</v>
      </c>
      <c r="N64" s="118"/>
    </row>
    <row r="65" spans="1:19" x14ac:dyDescent="0.25">
      <c r="A65" s="71" t="s">
        <v>21</v>
      </c>
      <c r="B65" s="71" t="s">
        <v>115</v>
      </c>
      <c r="C65" s="64">
        <v>630</v>
      </c>
      <c r="D65" s="15" t="s">
        <v>29</v>
      </c>
      <c r="E65" s="17">
        <v>2299.23</v>
      </c>
      <c r="F65" s="17">
        <v>1762.5899999999997</v>
      </c>
      <c r="G65" s="17">
        <v>4100</v>
      </c>
      <c r="H65" s="17">
        <v>4100</v>
      </c>
      <c r="I65" s="104">
        <v>4100</v>
      </c>
      <c r="J65" s="31">
        <v>3100</v>
      </c>
      <c r="K65" s="31">
        <v>3100</v>
      </c>
      <c r="N65" s="118"/>
    </row>
    <row r="66" spans="1:19" x14ac:dyDescent="0.25">
      <c r="A66" s="40"/>
      <c r="B66" s="63"/>
      <c r="C66" s="41"/>
      <c r="D66" s="42" t="s">
        <v>6</v>
      </c>
      <c r="E66" s="44"/>
      <c r="F66" s="44"/>
      <c r="G66" s="44"/>
      <c r="H66" s="44"/>
      <c r="I66" s="108"/>
      <c r="J66" s="44"/>
      <c r="K66" s="44"/>
      <c r="N66" s="118"/>
    </row>
    <row r="67" spans="1:19" x14ac:dyDescent="0.25">
      <c r="A67" s="71" t="s">
        <v>21</v>
      </c>
      <c r="B67" s="71" t="s">
        <v>122</v>
      </c>
      <c r="C67" s="64">
        <v>630</v>
      </c>
      <c r="D67" s="45" t="s">
        <v>161</v>
      </c>
      <c r="E67" s="17">
        <v>27108.45</v>
      </c>
      <c r="F67" s="17">
        <v>279.82</v>
      </c>
      <c r="G67" s="17">
        <v>4000</v>
      </c>
      <c r="H67" s="17">
        <v>4000</v>
      </c>
      <c r="I67" s="104">
        <v>0</v>
      </c>
      <c r="J67" s="31">
        <v>0</v>
      </c>
      <c r="K67" s="31">
        <v>0</v>
      </c>
    </row>
    <row r="68" spans="1:19" x14ac:dyDescent="0.25">
      <c r="A68" s="71" t="s">
        <v>21</v>
      </c>
      <c r="B68" s="71" t="s">
        <v>122</v>
      </c>
      <c r="C68" s="64">
        <v>630</v>
      </c>
      <c r="D68" s="46" t="s">
        <v>30</v>
      </c>
      <c r="E68" s="17">
        <v>0</v>
      </c>
      <c r="F68" s="17">
        <v>0</v>
      </c>
      <c r="G68" s="17">
        <v>0</v>
      </c>
      <c r="H68" s="17">
        <v>0</v>
      </c>
      <c r="I68" s="104">
        <v>0</v>
      </c>
      <c r="J68" s="31">
        <v>0</v>
      </c>
      <c r="K68" s="31">
        <v>0</v>
      </c>
    </row>
    <row r="69" spans="1:19" x14ac:dyDescent="0.25">
      <c r="A69" s="71" t="s">
        <v>21</v>
      </c>
      <c r="B69" s="71" t="s">
        <v>122</v>
      </c>
      <c r="C69" s="64">
        <v>630</v>
      </c>
      <c r="D69" s="46" t="s">
        <v>35</v>
      </c>
      <c r="E69" s="17">
        <v>0</v>
      </c>
      <c r="F69" s="17">
        <v>0</v>
      </c>
      <c r="G69" s="17">
        <v>0</v>
      </c>
      <c r="H69" s="17">
        <v>0</v>
      </c>
      <c r="I69" s="104">
        <v>0</v>
      </c>
      <c r="J69" s="31">
        <v>0</v>
      </c>
      <c r="K69" s="31">
        <v>0</v>
      </c>
    </row>
    <row r="70" spans="1:19" x14ac:dyDescent="0.25">
      <c r="A70" s="62" t="s">
        <v>46</v>
      </c>
      <c r="B70" s="62"/>
      <c r="C70" s="22"/>
      <c r="D70" s="23" t="s">
        <v>24</v>
      </c>
      <c r="E70" s="24">
        <f>SUM(E67:E69)</f>
        <v>27108.45</v>
      </c>
      <c r="F70" s="24">
        <f>SUM(F67:F69)</f>
        <v>279.82</v>
      </c>
      <c r="G70" s="24">
        <f>SUM(G67:G69)</f>
        <v>4000</v>
      </c>
      <c r="H70" s="24">
        <f t="shared" ref="H70:K70" si="11">SUM(H67:H69)</f>
        <v>4000</v>
      </c>
      <c r="I70" s="105">
        <f t="shared" si="11"/>
        <v>0</v>
      </c>
      <c r="J70" s="24">
        <f t="shared" si="11"/>
        <v>0</v>
      </c>
      <c r="K70" s="24">
        <f t="shared" si="11"/>
        <v>0</v>
      </c>
    </row>
    <row r="71" spans="1:19" x14ac:dyDescent="0.25">
      <c r="A71" s="40"/>
      <c r="B71" s="63"/>
      <c r="C71" s="41"/>
      <c r="D71" s="42" t="s">
        <v>7</v>
      </c>
      <c r="E71" s="44"/>
      <c r="F71" s="44"/>
      <c r="G71" s="44"/>
      <c r="H71" s="44"/>
      <c r="I71" s="108"/>
      <c r="J71" s="44"/>
      <c r="K71" s="44"/>
    </row>
    <row r="72" spans="1:19" s="47" customFormat="1" x14ac:dyDescent="0.25">
      <c r="A72" s="71" t="s">
        <v>21</v>
      </c>
      <c r="B72" s="71" t="s">
        <v>123</v>
      </c>
      <c r="C72" s="64">
        <v>630</v>
      </c>
      <c r="D72" s="15" t="s">
        <v>31</v>
      </c>
      <c r="E72" s="17">
        <v>0</v>
      </c>
      <c r="F72" s="17">
        <v>0</v>
      </c>
      <c r="G72" s="17">
        <v>0</v>
      </c>
      <c r="H72" s="17">
        <v>0</v>
      </c>
      <c r="I72" s="104">
        <v>0</v>
      </c>
      <c r="J72" s="31">
        <v>0</v>
      </c>
      <c r="K72" s="31">
        <v>0</v>
      </c>
      <c r="L72" s="93"/>
      <c r="M72" s="2"/>
      <c r="N72" s="2"/>
      <c r="O72" s="2"/>
      <c r="P72" s="2"/>
      <c r="Q72" s="2"/>
      <c r="R72" s="2"/>
      <c r="S72" s="2"/>
    </row>
    <row r="73" spans="1:19" x14ac:dyDescent="0.25">
      <c r="A73" s="71" t="s">
        <v>21</v>
      </c>
      <c r="B73" s="71" t="s">
        <v>123</v>
      </c>
      <c r="C73" s="64">
        <v>630</v>
      </c>
      <c r="D73" s="15" t="s">
        <v>32</v>
      </c>
      <c r="E73" s="17"/>
      <c r="F73" s="17"/>
      <c r="G73" s="17">
        <v>0</v>
      </c>
      <c r="H73" s="17">
        <v>0</v>
      </c>
      <c r="I73" s="104">
        <v>0</v>
      </c>
      <c r="J73" s="31">
        <v>0</v>
      </c>
      <c r="K73" s="31">
        <v>0</v>
      </c>
    </row>
    <row r="74" spans="1:19" x14ac:dyDescent="0.25">
      <c r="A74" s="71" t="s">
        <v>21</v>
      </c>
      <c r="B74" s="71" t="s">
        <v>123</v>
      </c>
      <c r="C74" s="64">
        <v>630</v>
      </c>
      <c r="D74" s="15" t="s">
        <v>33</v>
      </c>
      <c r="E74" s="17">
        <v>410</v>
      </c>
      <c r="F74" s="17">
        <v>0</v>
      </c>
      <c r="G74" s="17">
        <v>1500</v>
      </c>
      <c r="H74" s="17">
        <v>1500</v>
      </c>
      <c r="I74" s="104">
        <v>1500</v>
      </c>
      <c r="J74" s="31">
        <v>1500</v>
      </c>
      <c r="K74" s="31">
        <v>1500</v>
      </c>
    </row>
    <row r="75" spans="1:19" x14ac:dyDescent="0.25">
      <c r="A75" s="71" t="s">
        <v>21</v>
      </c>
      <c r="B75" s="71" t="s">
        <v>123</v>
      </c>
      <c r="C75" s="64">
        <v>630</v>
      </c>
      <c r="D75" s="15" t="s">
        <v>34</v>
      </c>
      <c r="E75" s="17"/>
      <c r="F75" s="17"/>
      <c r="G75" s="17">
        <v>0</v>
      </c>
      <c r="H75" s="17">
        <v>0</v>
      </c>
      <c r="I75" s="104">
        <v>0</v>
      </c>
      <c r="J75" s="31">
        <v>0</v>
      </c>
      <c r="K75" s="31">
        <v>0</v>
      </c>
    </row>
    <row r="76" spans="1:19" x14ac:dyDescent="0.25">
      <c r="A76" s="62" t="s">
        <v>46</v>
      </c>
      <c r="B76" s="62"/>
      <c r="C76" s="48"/>
      <c r="D76" s="23" t="s">
        <v>7</v>
      </c>
      <c r="E76" s="24">
        <f>SUM(E72:E75)</f>
        <v>410</v>
      </c>
      <c r="F76" s="24">
        <f>SUM(F72:F75)</f>
        <v>0</v>
      </c>
      <c r="G76" s="24">
        <f>SUM(G72:G75)</f>
        <v>1500</v>
      </c>
      <c r="H76" s="24">
        <f>SUM(H72:H75)</f>
        <v>1500</v>
      </c>
      <c r="I76" s="109">
        <f>SUM(I72:I75)</f>
        <v>1500</v>
      </c>
      <c r="J76" s="26">
        <f>SUM(J72:J73)</f>
        <v>0</v>
      </c>
      <c r="K76" s="26">
        <f>SUM(K72:K73)</f>
        <v>0</v>
      </c>
    </row>
    <row r="77" spans="1:19" x14ac:dyDescent="0.25">
      <c r="A77" s="40"/>
      <c r="B77" s="63"/>
      <c r="C77" s="41"/>
      <c r="D77" s="42" t="s">
        <v>9</v>
      </c>
      <c r="E77" s="44"/>
      <c r="F77" s="44"/>
      <c r="G77" s="44"/>
      <c r="H77" s="44"/>
      <c r="I77" s="108"/>
      <c r="J77" s="44"/>
      <c r="K77" s="44"/>
    </row>
    <row r="78" spans="1:19" s="47" customFormat="1" x14ac:dyDescent="0.25">
      <c r="A78" s="71" t="s">
        <v>21</v>
      </c>
      <c r="B78" s="72" t="s">
        <v>115</v>
      </c>
      <c r="C78" s="64">
        <v>630</v>
      </c>
      <c r="D78" s="49" t="s">
        <v>36</v>
      </c>
      <c r="E78" s="17">
        <v>29761.999999999993</v>
      </c>
      <c r="F78" s="17">
        <v>18950.05</v>
      </c>
      <c r="G78" s="17">
        <v>32000</v>
      </c>
      <c r="H78" s="17">
        <v>32000</v>
      </c>
      <c r="I78" s="104">
        <v>38000</v>
      </c>
      <c r="J78" s="31">
        <v>35000</v>
      </c>
      <c r="K78" s="31">
        <v>37000</v>
      </c>
      <c r="L78" s="93"/>
      <c r="M78" s="2"/>
      <c r="N78" s="2"/>
      <c r="O78" s="2"/>
      <c r="P78" s="2"/>
      <c r="Q78" s="2"/>
      <c r="R78" s="2"/>
      <c r="S78" s="2"/>
    </row>
    <row r="79" spans="1:19" s="47" customFormat="1" x14ac:dyDescent="0.25">
      <c r="A79" s="71" t="s">
        <v>21</v>
      </c>
      <c r="B79" s="72" t="s">
        <v>115</v>
      </c>
      <c r="C79" s="64">
        <v>630</v>
      </c>
      <c r="D79" s="49" t="s">
        <v>103</v>
      </c>
      <c r="E79" s="17">
        <v>5839.59</v>
      </c>
      <c r="F79" s="17">
        <v>2995.0600000000004</v>
      </c>
      <c r="G79" s="17">
        <v>14500</v>
      </c>
      <c r="H79" s="17">
        <v>14500</v>
      </c>
      <c r="I79" s="104">
        <v>40000</v>
      </c>
      <c r="J79" s="31"/>
      <c r="K79" s="31"/>
      <c r="L79" s="93"/>
      <c r="M79" s="2"/>
      <c r="N79" s="2"/>
      <c r="O79" s="2"/>
      <c r="P79" s="2"/>
      <c r="Q79" s="2"/>
      <c r="R79" s="2"/>
      <c r="S79" s="2"/>
    </row>
    <row r="80" spans="1:19" s="35" customFormat="1" x14ac:dyDescent="0.25">
      <c r="A80" s="71" t="s">
        <v>21</v>
      </c>
      <c r="B80" s="72" t="s">
        <v>115</v>
      </c>
      <c r="C80" s="64">
        <v>630</v>
      </c>
      <c r="D80" s="49" t="s">
        <v>37</v>
      </c>
      <c r="E80" s="17">
        <v>2137.0100000000002</v>
      </c>
      <c r="F80" s="17">
        <v>2318.77</v>
      </c>
      <c r="G80" s="34">
        <v>7500</v>
      </c>
      <c r="H80" s="34">
        <v>7500</v>
      </c>
      <c r="I80" s="101">
        <v>11000</v>
      </c>
      <c r="J80" s="18">
        <v>7500</v>
      </c>
      <c r="K80" s="18">
        <v>2700</v>
      </c>
      <c r="L80" s="93"/>
      <c r="M80" s="2"/>
      <c r="N80" s="2"/>
      <c r="O80" s="2"/>
      <c r="P80" s="2"/>
      <c r="Q80" s="2"/>
      <c r="R80" s="2"/>
      <c r="S80" s="2"/>
    </row>
    <row r="81" spans="1:19" s="35" customFormat="1" x14ac:dyDescent="0.25">
      <c r="A81" s="71" t="s">
        <v>21</v>
      </c>
      <c r="B81" s="72" t="s">
        <v>115</v>
      </c>
      <c r="C81" s="64">
        <v>630</v>
      </c>
      <c r="D81" s="49" t="s">
        <v>38</v>
      </c>
      <c r="E81" s="34">
        <v>224.21999999999997</v>
      </c>
      <c r="F81" s="34">
        <v>125.12</v>
      </c>
      <c r="G81" s="34">
        <v>200</v>
      </c>
      <c r="H81" s="34">
        <v>200</v>
      </c>
      <c r="I81" s="101">
        <v>200</v>
      </c>
      <c r="J81" s="18">
        <v>50</v>
      </c>
      <c r="K81" s="18">
        <v>50</v>
      </c>
      <c r="L81" s="93"/>
      <c r="M81" s="2"/>
      <c r="N81" s="2"/>
      <c r="O81" s="2"/>
      <c r="P81" s="2"/>
      <c r="Q81" s="2"/>
      <c r="R81" s="2"/>
      <c r="S81" s="2"/>
    </row>
    <row r="82" spans="1:19" s="35" customFormat="1" ht="12.75" x14ac:dyDescent="0.2">
      <c r="A82" s="71" t="s">
        <v>21</v>
      </c>
      <c r="B82" s="72" t="s">
        <v>115</v>
      </c>
      <c r="C82" s="64">
        <v>630</v>
      </c>
      <c r="D82" s="49" t="s">
        <v>39</v>
      </c>
      <c r="E82" s="34">
        <v>0</v>
      </c>
      <c r="F82" s="34">
        <v>0</v>
      </c>
      <c r="G82" s="34">
        <v>0</v>
      </c>
      <c r="H82" s="34">
        <v>0</v>
      </c>
      <c r="I82" s="101">
        <v>0</v>
      </c>
      <c r="J82" s="18">
        <v>0</v>
      </c>
      <c r="K82" s="18">
        <v>0</v>
      </c>
      <c r="L82" s="97"/>
    </row>
    <row r="83" spans="1:19" x14ac:dyDescent="0.25">
      <c r="A83" s="21" t="s">
        <v>46</v>
      </c>
      <c r="B83" s="62"/>
      <c r="C83" s="48"/>
      <c r="D83" s="23" t="s">
        <v>9</v>
      </c>
      <c r="E83" s="24">
        <f>SUM(E78:E82)</f>
        <v>37962.82</v>
      </c>
      <c r="F83" s="24">
        <f>SUM(F78:F82)</f>
        <v>24389</v>
      </c>
      <c r="G83" s="24">
        <f t="shared" ref="G83:K83" si="12">SUM(G78:G82)</f>
        <v>54200</v>
      </c>
      <c r="H83" s="24">
        <f t="shared" si="12"/>
        <v>54200</v>
      </c>
      <c r="I83" s="105">
        <f>SUM(I78:I82)</f>
        <v>89200</v>
      </c>
      <c r="J83" s="24">
        <f t="shared" si="12"/>
        <v>42550</v>
      </c>
      <c r="K83" s="24">
        <f t="shared" si="12"/>
        <v>39750</v>
      </c>
    </row>
    <row r="84" spans="1:19" x14ac:dyDescent="0.25">
      <c r="A84" s="40"/>
      <c r="B84" s="63"/>
      <c r="C84" s="41"/>
      <c r="D84" s="42" t="s">
        <v>11</v>
      </c>
      <c r="E84" s="44"/>
      <c r="F84" s="44"/>
      <c r="G84" s="44"/>
      <c r="H84" s="44"/>
      <c r="I84" s="108"/>
      <c r="J84" s="44"/>
      <c r="K84" s="44"/>
      <c r="M84" s="93"/>
      <c r="N84" s="93"/>
      <c r="O84" s="93"/>
      <c r="P84" s="93"/>
      <c r="Q84" s="93"/>
      <c r="R84" s="93"/>
      <c r="S84" s="93"/>
    </row>
    <row r="85" spans="1:19" s="47" customFormat="1" x14ac:dyDescent="0.25">
      <c r="A85" s="71" t="s">
        <v>21</v>
      </c>
      <c r="B85" s="72" t="s">
        <v>124</v>
      </c>
      <c r="C85" s="64">
        <v>717</v>
      </c>
      <c r="D85" s="15" t="s">
        <v>40</v>
      </c>
      <c r="E85" s="17"/>
      <c r="F85" s="17"/>
      <c r="G85" s="17">
        <v>30000</v>
      </c>
      <c r="H85" s="17">
        <v>30000</v>
      </c>
      <c r="I85" s="102"/>
      <c r="J85" s="59"/>
      <c r="K85" s="59"/>
      <c r="L85" s="93"/>
      <c r="M85" s="93"/>
      <c r="N85" s="93"/>
      <c r="O85" s="93"/>
      <c r="P85" s="93"/>
      <c r="Q85" s="93"/>
      <c r="R85" s="93"/>
      <c r="S85" s="93"/>
    </row>
    <row r="86" spans="1:19" s="47" customFormat="1" x14ac:dyDescent="0.25">
      <c r="A86" s="71" t="s">
        <v>21</v>
      </c>
      <c r="B86" s="71" t="s">
        <v>124</v>
      </c>
      <c r="C86" s="64">
        <v>630</v>
      </c>
      <c r="D86" s="15" t="s">
        <v>41</v>
      </c>
      <c r="E86" s="17">
        <v>3196.9899999999993</v>
      </c>
      <c r="F86" s="17">
        <v>3871.19</v>
      </c>
      <c r="G86" s="17">
        <v>5100</v>
      </c>
      <c r="H86" s="17">
        <v>5100</v>
      </c>
      <c r="I86" s="104">
        <v>5100</v>
      </c>
      <c r="J86" s="31">
        <v>5100</v>
      </c>
      <c r="K86" s="31">
        <v>5100</v>
      </c>
      <c r="L86" s="93"/>
      <c r="M86" s="93"/>
      <c r="N86" s="93"/>
      <c r="O86" s="93"/>
      <c r="P86" s="93"/>
      <c r="Q86" s="93"/>
      <c r="R86" s="93"/>
      <c r="S86" s="93"/>
    </row>
    <row r="87" spans="1:19" s="47" customFormat="1" x14ac:dyDescent="0.25">
      <c r="A87" s="71" t="s">
        <v>21</v>
      </c>
      <c r="B87" s="72" t="s">
        <v>125</v>
      </c>
      <c r="C87" s="64">
        <v>717</v>
      </c>
      <c r="D87" s="15" t="s">
        <v>42</v>
      </c>
      <c r="E87" s="17"/>
      <c r="F87" s="17"/>
      <c r="G87" s="17">
        <v>0</v>
      </c>
      <c r="H87" s="17">
        <v>0</v>
      </c>
      <c r="I87" s="102">
        <v>0</v>
      </c>
      <c r="J87" s="59">
        <v>0</v>
      </c>
      <c r="K87" s="59">
        <v>0</v>
      </c>
      <c r="L87" s="93"/>
      <c r="M87" s="93"/>
      <c r="N87" s="93"/>
      <c r="O87" s="93"/>
      <c r="P87" s="93"/>
      <c r="Q87" s="93"/>
      <c r="R87" s="93"/>
      <c r="S87" s="93"/>
    </row>
    <row r="88" spans="1:19" s="47" customFormat="1" x14ac:dyDescent="0.25">
      <c r="A88" s="71" t="s">
        <v>21</v>
      </c>
      <c r="B88" s="71" t="s">
        <v>125</v>
      </c>
      <c r="C88" s="64">
        <v>630</v>
      </c>
      <c r="D88" s="15" t="s">
        <v>43</v>
      </c>
      <c r="E88" s="17">
        <v>429.55</v>
      </c>
      <c r="F88" s="17">
        <v>2527.7699999999995</v>
      </c>
      <c r="G88" s="17">
        <v>500</v>
      </c>
      <c r="H88" s="17">
        <v>500</v>
      </c>
      <c r="I88" s="104">
        <v>500</v>
      </c>
      <c r="J88" s="31">
        <v>500</v>
      </c>
      <c r="K88" s="31">
        <v>500</v>
      </c>
      <c r="L88" s="93"/>
      <c r="M88" s="93"/>
      <c r="N88" s="93"/>
      <c r="O88" s="93"/>
      <c r="P88" s="93"/>
      <c r="Q88" s="93"/>
      <c r="R88" s="93"/>
      <c r="S88" s="93"/>
    </row>
    <row r="89" spans="1:19" s="47" customFormat="1" x14ac:dyDescent="0.25">
      <c r="A89" s="71" t="s">
        <v>21</v>
      </c>
      <c r="B89" s="72" t="s">
        <v>126</v>
      </c>
      <c r="C89" s="64">
        <v>630</v>
      </c>
      <c r="D89" s="15" t="s">
        <v>44</v>
      </c>
      <c r="E89" s="17">
        <v>530.21</v>
      </c>
      <c r="F89" s="17">
        <v>2144.85</v>
      </c>
      <c r="G89" s="17">
        <v>1000</v>
      </c>
      <c r="H89" s="17">
        <v>1000</v>
      </c>
      <c r="I89" s="104">
        <v>1000</v>
      </c>
      <c r="J89" s="31">
        <v>1000</v>
      </c>
      <c r="K89" s="31">
        <v>1000</v>
      </c>
      <c r="L89" s="93"/>
      <c r="M89" s="93"/>
      <c r="N89" s="93"/>
      <c r="O89" s="93"/>
      <c r="P89" s="93"/>
      <c r="Q89" s="93"/>
      <c r="R89" s="93"/>
      <c r="S89" s="93"/>
    </row>
    <row r="90" spans="1:19" x14ac:dyDescent="0.25">
      <c r="A90" s="62" t="s">
        <v>46</v>
      </c>
      <c r="B90" s="62"/>
      <c r="C90" s="48"/>
      <c r="D90" s="23" t="s">
        <v>11</v>
      </c>
      <c r="E90" s="24">
        <f t="shared" ref="E90" si="13">SUM(E85:E89)</f>
        <v>4156.75</v>
      </c>
      <c r="F90" s="24">
        <f t="shared" ref="F90:K90" si="14">SUM(F85:F89)</f>
        <v>8543.81</v>
      </c>
      <c r="G90" s="24">
        <f t="shared" si="14"/>
        <v>36600</v>
      </c>
      <c r="H90" s="24">
        <f t="shared" si="14"/>
        <v>36600</v>
      </c>
      <c r="I90" s="105">
        <f>SUM(I85:I89)</f>
        <v>6600</v>
      </c>
      <c r="J90" s="24">
        <f t="shared" si="14"/>
        <v>6600</v>
      </c>
      <c r="K90" s="24">
        <f t="shared" si="14"/>
        <v>6600</v>
      </c>
      <c r="M90" s="93"/>
      <c r="N90" s="93"/>
      <c r="O90" s="93"/>
      <c r="P90" s="93"/>
      <c r="Q90" s="93"/>
      <c r="R90" s="93"/>
      <c r="S90" s="93"/>
    </row>
    <row r="91" spans="1:19" x14ac:dyDescent="0.25">
      <c r="A91" s="40"/>
      <c r="B91" s="63"/>
      <c r="C91" s="41"/>
      <c r="D91" s="42" t="s">
        <v>13</v>
      </c>
      <c r="E91" s="44"/>
      <c r="F91" s="44"/>
      <c r="G91" s="44"/>
      <c r="H91" s="44"/>
      <c r="I91" s="108"/>
      <c r="J91" s="44"/>
      <c r="K91" s="44"/>
      <c r="M91" s="93"/>
      <c r="N91" s="93"/>
      <c r="O91" s="93"/>
      <c r="P91" s="93"/>
      <c r="Q91" s="93"/>
      <c r="R91" s="93"/>
      <c r="S91" s="93"/>
    </row>
    <row r="92" spans="1:19" s="47" customFormat="1" x14ac:dyDescent="0.25">
      <c r="A92" s="71" t="s">
        <v>21</v>
      </c>
      <c r="B92" s="72" t="s">
        <v>126</v>
      </c>
      <c r="C92" s="64">
        <v>630</v>
      </c>
      <c r="D92" s="15" t="s">
        <v>45</v>
      </c>
      <c r="E92" s="17">
        <v>0</v>
      </c>
      <c r="F92" s="17">
        <v>0</v>
      </c>
      <c r="G92" s="17">
        <v>200</v>
      </c>
      <c r="H92" s="17">
        <v>200</v>
      </c>
      <c r="I92" s="104">
        <v>200</v>
      </c>
      <c r="J92" s="31">
        <v>200</v>
      </c>
      <c r="K92" s="31">
        <v>200</v>
      </c>
      <c r="L92" s="93"/>
      <c r="M92" s="93"/>
      <c r="N92" s="93"/>
      <c r="O92" s="93"/>
      <c r="P92" s="93"/>
      <c r="Q92" s="93"/>
      <c r="R92" s="93"/>
      <c r="S92" s="93"/>
    </row>
    <row r="93" spans="1:19" s="47" customFormat="1" x14ac:dyDescent="0.25">
      <c r="A93" s="71" t="s">
        <v>21</v>
      </c>
      <c r="B93" s="71" t="s">
        <v>115</v>
      </c>
      <c r="C93" s="64">
        <v>630</v>
      </c>
      <c r="D93" s="15" t="s">
        <v>152</v>
      </c>
      <c r="E93" s="17">
        <v>1261.6900000000005</v>
      </c>
      <c r="F93" s="17">
        <v>499.33</v>
      </c>
      <c r="G93" s="17">
        <v>10400</v>
      </c>
      <c r="H93" s="17">
        <v>10400</v>
      </c>
      <c r="I93" s="104">
        <v>12400</v>
      </c>
      <c r="J93" s="31">
        <v>10000</v>
      </c>
      <c r="K93" s="31">
        <v>10000</v>
      </c>
      <c r="L93" s="93"/>
      <c r="M93" s="93"/>
      <c r="N93" s="93"/>
      <c r="O93" s="93"/>
      <c r="P93" s="93"/>
      <c r="Q93" s="93"/>
      <c r="R93" s="93"/>
      <c r="S93" s="93"/>
    </row>
    <row r="94" spans="1:19" s="47" customFormat="1" x14ac:dyDescent="0.25">
      <c r="A94" s="39" t="s">
        <v>21</v>
      </c>
      <c r="B94" s="39"/>
      <c r="C94" s="15"/>
      <c r="D94" s="15" t="s">
        <v>100</v>
      </c>
      <c r="E94" s="17">
        <v>0</v>
      </c>
      <c r="F94" s="17">
        <v>0</v>
      </c>
      <c r="G94" s="17"/>
      <c r="H94" s="17"/>
      <c r="I94" s="104">
        <v>0</v>
      </c>
      <c r="J94" s="31">
        <v>0</v>
      </c>
      <c r="K94" s="31">
        <v>0</v>
      </c>
      <c r="L94" s="93"/>
      <c r="M94" s="93"/>
      <c r="N94" s="93"/>
      <c r="O94" s="93"/>
      <c r="P94" s="93"/>
      <c r="Q94" s="93"/>
      <c r="R94" s="93"/>
      <c r="S94" s="93"/>
    </row>
    <row r="95" spans="1:19" x14ac:dyDescent="0.25">
      <c r="A95" s="50"/>
      <c r="B95" s="62"/>
      <c r="C95" s="48"/>
      <c r="D95" s="23" t="s">
        <v>13</v>
      </c>
      <c r="E95" s="24">
        <f>SUM(E92:E94)</f>
        <v>1261.6900000000005</v>
      </c>
      <c r="F95" s="24">
        <f>SUM(F92:F94)</f>
        <v>499.33</v>
      </c>
      <c r="G95" s="24">
        <f>SUM(G92:G94)</f>
        <v>10600</v>
      </c>
      <c r="H95" s="24">
        <f>SUM(H92:H94)</f>
        <v>10600</v>
      </c>
      <c r="I95" s="105">
        <f>SUM(I92:I93)</f>
        <v>12600</v>
      </c>
      <c r="J95" s="24">
        <f>SUM(J92:J93)</f>
        <v>10200</v>
      </c>
      <c r="K95" s="24">
        <f>SUM(K92:K93)</f>
        <v>10200</v>
      </c>
      <c r="M95" s="93"/>
      <c r="N95" s="93"/>
      <c r="O95" s="93"/>
      <c r="P95" s="93"/>
      <c r="Q95" s="93"/>
      <c r="R95" s="93"/>
      <c r="S95" s="93"/>
    </row>
    <row r="96" spans="1:19" x14ac:dyDescent="0.25">
      <c r="A96" s="40"/>
      <c r="B96" s="63" t="s">
        <v>73</v>
      </c>
      <c r="C96" s="41"/>
      <c r="D96" s="42"/>
      <c r="E96" s="43">
        <f t="shared" ref="E96:K96" si="15">SUM(E95,E90,E83,E76,E70,E55:E65)</f>
        <v>172410.06</v>
      </c>
      <c r="F96" s="43">
        <f t="shared" si="15"/>
        <v>132408.51</v>
      </c>
      <c r="G96" s="43">
        <f t="shared" si="15"/>
        <v>211652.625</v>
      </c>
      <c r="H96" s="43">
        <f t="shared" si="15"/>
        <v>211652.625</v>
      </c>
      <c r="I96" s="110">
        <f t="shared" si="15"/>
        <v>249071.08</v>
      </c>
      <c r="J96" s="43">
        <f t="shared" si="15"/>
        <v>172331</v>
      </c>
      <c r="K96" s="43">
        <f t="shared" si="15"/>
        <v>175053</v>
      </c>
      <c r="L96" s="2"/>
    </row>
    <row r="97" spans="1:12" x14ac:dyDescent="0.25">
      <c r="A97" s="40"/>
      <c r="B97" s="63"/>
      <c r="C97" s="41"/>
      <c r="D97" s="42" t="s">
        <v>8</v>
      </c>
      <c r="E97" s="44"/>
      <c r="F97" s="44"/>
      <c r="G97" s="44"/>
      <c r="H97" s="44"/>
      <c r="I97" s="44"/>
      <c r="J97" s="44"/>
      <c r="K97" s="44"/>
      <c r="L97" s="2"/>
    </row>
    <row r="98" spans="1:12" x14ac:dyDescent="0.25">
      <c r="A98" s="71" t="s">
        <v>114</v>
      </c>
      <c r="B98" s="71" t="s">
        <v>122</v>
      </c>
      <c r="C98" s="66" t="s">
        <v>116</v>
      </c>
      <c r="D98" s="15" t="s">
        <v>23</v>
      </c>
      <c r="E98" s="17">
        <v>42393.469999999994</v>
      </c>
      <c r="F98" s="17">
        <v>68829.430000000008</v>
      </c>
      <c r="G98" s="17">
        <v>61200</v>
      </c>
      <c r="H98" s="17">
        <v>61200</v>
      </c>
      <c r="I98" s="104">
        <f>60000+1400+400</f>
        <v>61800</v>
      </c>
      <c r="J98" s="104">
        <v>56200</v>
      </c>
      <c r="K98" s="104">
        <v>56200</v>
      </c>
      <c r="L98" s="2"/>
    </row>
    <row r="99" spans="1:12" x14ac:dyDescent="0.25">
      <c r="A99" s="71" t="s">
        <v>114</v>
      </c>
      <c r="B99" s="71" t="s">
        <v>122</v>
      </c>
      <c r="C99" s="64">
        <v>620</v>
      </c>
      <c r="D99" s="15" t="s">
        <v>25</v>
      </c>
      <c r="E99" s="17">
        <v>15585.47</v>
      </c>
      <c r="F99" s="17">
        <v>24946.05</v>
      </c>
      <c r="G99" s="17">
        <v>22613.399999999998</v>
      </c>
      <c r="H99" s="17">
        <v>22613.399999999998</v>
      </c>
      <c r="I99" s="104">
        <f>(I98*0.3495)+(0.02*I98)</f>
        <v>22835.1</v>
      </c>
      <c r="J99" s="104">
        <f t="shared" ref="J99:K99" si="16">(J98*0.3495)+(0.02*J98)</f>
        <v>20765.899999999998</v>
      </c>
      <c r="K99" s="104">
        <f t="shared" si="16"/>
        <v>20765.899999999998</v>
      </c>
      <c r="L99" s="2"/>
    </row>
    <row r="100" spans="1:12" x14ac:dyDescent="0.25">
      <c r="A100" s="71" t="s">
        <v>114</v>
      </c>
      <c r="B100" s="71" t="s">
        <v>122</v>
      </c>
      <c r="C100" s="64">
        <v>640</v>
      </c>
      <c r="D100" s="15" t="s">
        <v>99</v>
      </c>
      <c r="E100" s="17">
        <v>316.51000000000005</v>
      </c>
      <c r="F100" s="17">
        <v>411.94</v>
      </c>
      <c r="G100" s="17">
        <v>500</v>
      </c>
      <c r="H100" s="17">
        <v>500</v>
      </c>
      <c r="I100" s="104">
        <v>500</v>
      </c>
      <c r="J100" s="104">
        <v>500</v>
      </c>
      <c r="K100" s="104">
        <v>500</v>
      </c>
      <c r="L100" s="2"/>
    </row>
    <row r="101" spans="1:12" x14ac:dyDescent="0.25">
      <c r="A101" s="71" t="s">
        <v>21</v>
      </c>
      <c r="B101" s="71" t="s">
        <v>122</v>
      </c>
      <c r="C101" s="66" t="s">
        <v>117</v>
      </c>
      <c r="D101" s="15" t="s">
        <v>10</v>
      </c>
      <c r="E101" s="17"/>
      <c r="F101" s="17">
        <v>0</v>
      </c>
      <c r="G101" s="17">
        <v>0</v>
      </c>
      <c r="H101" s="17">
        <v>0</v>
      </c>
      <c r="I101" s="104"/>
      <c r="J101" s="31">
        <v>0</v>
      </c>
      <c r="K101" s="31">
        <v>0</v>
      </c>
      <c r="L101" s="2"/>
    </row>
    <row r="102" spans="1:12" x14ac:dyDescent="0.25">
      <c r="A102" s="71" t="s">
        <v>21</v>
      </c>
      <c r="B102" s="71" t="s">
        <v>122</v>
      </c>
      <c r="C102" s="66" t="s">
        <v>118</v>
      </c>
      <c r="D102" s="15" t="s">
        <v>28</v>
      </c>
      <c r="E102" s="17">
        <v>0</v>
      </c>
      <c r="F102" s="17">
        <v>0</v>
      </c>
      <c r="G102" s="17">
        <v>0</v>
      </c>
      <c r="H102" s="17">
        <v>0</v>
      </c>
      <c r="I102" s="104"/>
      <c r="J102" s="31">
        <v>75</v>
      </c>
      <c r="K102" s="31">
        <v>75</v>
      </c>
      <c r="L102" s="2"/>
    </row>
    <row r="103" spans="1:12" x14ac:dyDescent="0.25">
      <c r="A103" s="71" t="s">
        <v>21</v>
      </c>
      <c r="B103" s="71" t="s">
        <v>122</v>
      </c>
      <c r="C103" s="66" t="s">
        <v>119</v>
      </c>
      <c r="D103" s="15" t="s">
        <v>26</v>
      </c>
      <c r="E103" s="17">
        <v>487.30999999999995</v>
      </c>
      <c r="F103" s="17">
        <v>828.69</v>
      </c>
      <c r="G103" s="17">
        <v>1000</v>
      </c>
      <c r="H103" s="17">
        <v>1000</v>
      </c>
      <c r="I103" s="104">
        <v>1000</v>
      </c>
      <c r="J103" s="31">
        <v>875</v>
      </c>
      <c r="K103" s="31">
        <v>875</v>
      </c>
      <c r="L103" s="2"/>
    </row>
    <row r="104" spans="1:12" x14ac:dyDescent="0.25">
      <c r="A104" s="71" t="s">
        <v>21</v>
      </c>
      <c r="B104" s="71" t="s">
        <v>122</v>
      </c>
      <c r="C104" s="73" t="s">
        <v>127</v>
      </c>
      <c r="D104" s="15" t="s">
        <v>90</v>
      </c>
      <c r="E104" s="17">
        <v>6247.27</v>
      </c>
      <c r="F104" s="17">
        <v>2690.04</v>
      </c>
      <c r="G104" s="17">
        <v>2302.17</v>
      </c>
      <c r="H104" s="17">
        <v>2302.17</v>
      </c>
      <c r="I104" s="104">
        <v>3000</v>
      </c>
      <c r="J104" s="31">
        <v>2500</v>
      </c>
      <c r="K104" s="31">
        <v>2500</v>
      </c>
      <c r="L104" s="2"/>
    </row>
    <row r="105" spans="1:12" x14ac:dyDescent="0.25">
      <c r="A105" s="71" t="s">
        <v>114</v>
      </c>
      <c r="B105" s="71" t="s">
        <v>122</v>
      </c>
      <c r="C105" s="64">
        <v>637014</v>
      </c>
      <c r="D105" s="15" t="s">
        <v>12</v>
      </c>
      <c r="E105" s="17">
        <v>2338.46</v>
      </c>
      <c r="F105" s="17">
        <v>3249.8999999999996</v>
      </c>
      <c r="G105" s="17">
        <v>2775</v>
      </c>
      <c r="H105" s="17">
        <v>2775</v>
      </c>
      <c r="I105" s="104">
        <v>2650</v>
      </c>
      <c r="J105" s="31">
        <v>2500</v>
      </c>
      <c r="K105" s="31">
        <v>2400</v>
      </c>
      <c r="L105" s="2"/>
    </row>
    <row r="106" spans="1:12" x14ac:dyDescent="0.25">
      <c r="A106" s="71" t="s">
        <v>114</v>
      </c>
      <c r="B106" s="71" t="s">
        <v>122</v>
      </c>
      <c r="C106" s="64">
        <v>637016</v>
      </c>
      <c r="D106" s="15" t="s">
        <v>27</v>
      </c>
      <c r="E106" s="17">
        <v>412.43999999999994</v>
      </c>
      <c r="F106" s="17">
        <v>657.86</v>
      </c>
      <c r="G106" s="17">
        <v>673.19999999999993</v>
      </c>
      <c r="H106" s="17">
        <v>673.19999999999993</v>
      </c>
      <c r="I106" s="104">
        <f>0.011*I98</f>
        <v>679.8</v>
      </c>
      <c r="J106" s="31">
        <f t="shared" ref="J106:K106" si="17">0.011*J98</f>
        <v>618.19999999999993</v>
      </c>
      <c r="K106" s="31">
        <f t="shared" si="17"/>
        <v>618.19999999999993</v>
      </c>
      <c r="L106" s="2"/>
    </row>
    <row r="107" spans="1:12" x14ac:dyDescent="0.25">
      <c r="A107" s="71" t="s">
        <v>21</v>
      </c>
      <c r="B107" s="71" t="s">
        <v>122</v>
      </c>
      <c r="C107" s="64">
        <v>630</v>
      </c>
      <c r="D107" s="15" t="s">
        <v>154</v>
      </c>
      <c r="E107" s="17">
        <v>16966.86</v>
      </c>
      <c r="F107" s="17">
        <v>22584.390000000003</v>
      </c>
      <c r="G107" s="17">
        <v>16063.7</v>
      </c>
      <c r="H107" s="17">
        <v>16063.7</v>
      </c>
      <c r="I107" s="104">
        <v>15000</v>
      </c>
      <c r="J107" s="31">
        <v>16000</v>
      </c>
      <c r="K107" s="31">
        <v>16000</v>
      </c>
      <c r="L107" s="2"/>
    </row>
    <row r="108" spans="1:12" x14ac:dyDescent="0.25">
      <c r="A108" s="71" t="s">
        <v>128</v>
      </c>
      <c r="B108" s="71" t="s">
        <v>122</v>
      </c>
      <c r="C108" s="64">
        <v>630</v>
      </c>
      <c r="D108" s="15" t="s">
        <v>51</v>
      </c>
      <c r="E108" s="17">
        <v>2768.3900000000003</v>
      </c>
      <c r="F108" s="17">
        <v>18196.349999999999</v>
      </c>
      <c r="G108" s="17">
        <v>24050</v>
      </c>
      <c r="H108" s="17">
        <v>24050</v>
      </c>
      <c r="I108" s="104">
        <f>18600+2850+1600+1000</f>
        <v>24050</v>
      </c>
      <c r="J108" s="104">
        <v>25000</v>
      </c>
      <c r="K108" s="104">
        <v>26000</v>
      </c>
      <c r="L108" s="2"/>
    </row>
    <row r="109" spans="1:12" x14ac:dyDescent="0.25">
      <c r="A109" s="71" t="s">
        <v>128</v>
      </c>
      <c r="B109" s="71" t="s">
        <v>122</v>
      </c>
      <c r="C109" s="64">
        <v>630</v>
      </c>
      <c r="D109" s="15" t="s">
        <v>52</v>
      </c>
      <c r="E109" s="17">
        <v>1295.33</v>
      </c>
      <c r="F109" s="17">
        <v>9227.07</v>
      </c>
      <c r="G109" s="17">
        <v>2230</v>
      </c>
      <c r="H109" s="17">
        <v>2230</v>
      </c>
      <c r="I109" s="104">
        <f>600+330+800+500</f>
        <v>2230</v>
      </c>
      <c r="J109" s="104">
        <f t="shared" ref="J109:K109" si="18">600+330+800+500</f>
        <v>2230</v>
      </c>
      <c r="K109" s="104">
        <f t="shared" si="18"/>
        <v>2230</v>
      </c>
      <c r="L109" s="2"/>
    </row>
    <row r="110" spans="1:12" x14ac:dyDescent="0.25">
      <c r="A110" s="71" t="s">
        <v>128</v>
      </c>
      <c r="B110" s="71" t="s">
        <v>122</v>
      </c>
      <c r="C110" s="64">
        <v>630</v>
      </c>
      <c r="D110" s="15" t="s">
        <v>53</v>
      </c>
      <c r="E110" s="17">
        <v>686.25</v>
      </c>
      <c r="F110" s="17">
        <v>4789.3900000000003</v>
      </c>
      <c r="G110" s="17">
        <v>6270</v>
      </c>
      <c r="H110" s="17">
        <v>6270</v>
      </c>
      <c r="I110" s="104">
        <f>5400+220+350+300</f>
        <v>6270</v>
      </c>
      <c r="J110" s="104">
        <f t="shared" ref="J110:K110" si="19">5400+220+350+300</f>
        <v>6270</v>
      </c>
      <c r="K110" s="104">
        <f t="shared" si="19"/>
        <v>6270</v>
      </c>
      <c r="L110" s="2"/>
    </row>
    <row r="111" spans="1:12" x14ac:dyDescent="0.25">
      <c r="A111" s="71" t="s">
        <v>128</v>
      </c>
      <c r="B111" s="71" t="s">
        <v>122</v>
      </c>
      <c r="C111" s="64">
        <v>630</v>
      </c>
      <c r="D111" s="15" t="s">
        <v>145</v>
      </c>
      <c r="E111" s="17">
        <v>346.22</v>
      </c>
      <c r="F111" s="17">
        <v>5596.7299999999987</v>
      </c>
      <c r="G111" s="17">
        <v>7140</v>
      </c>
      <c r="H111" s="17">
        <v>7140</v>
      </c>
      <c r="I111" s="104">
        <f>5400+440+800+500</f>
        <v>7140</v>
      </c>
      <c r="J111" s="104">
        <f t="shared" ref="J111:K111" si="20">5400+440+800+500</f>
        <v>7140</v>
      </c>
      <c r="K111" s="104">
        <f t="shared" si="20"/>
        <v>7140</v>
      </c>
      <c r="L111" s="2"/>
    </row>
    <row r="112" spans="1:12" x14ac:dyDescent="0.25">
      <c r="A112" s="71" t="s">
        <v>21</v>
      </c>
      <c r="B112" s="71" t="s">
        <v>122</v>
      </c>
      <c r="C112" s="64">
        <v>630</v>
      </c>
      <c r="D112" s="15" t="s">
        <v>54</v>
      </c>
      <c r="E112" s="17"/>
      <c r="F112" s="17">
        <v>0</v>
      </c>
      <c r="G112" s="17">
        <v>0</v>
      </c>
      <c r="H112" s="17">
        <v>0</v>
      </c>
      <c r="I112" s="104"/>
      <c r="J112" s="31">
        <v>0</v>
      </c>
      <c r="K112" s="31">
        <v>0</v>
      </c>
      <c r="L112" s="2"/>
    </row>
    <row r="113" spans="1:12" x14ac:dyDescent="0.25">
      <c r="A113" s="71" t="s">
        <v>21</v>
      </c>
      <c r="B113" s="71" t="s">
        <v>122</v>
      </c>
      <c r="C113" s="64">
        <v>630</v>
      </c>
      <c r="D113" s="15" t="s">
        <v>57</v>
      </c>
      <c r="E113" s="17">
        <v>6406.53</v>
      </c>
      <c r="F113" s="17">
        <v>1834.41</v>
      </c>
      <c r="G113" s="17">
        <v>2000</v>
      </c>
      <c r="H113" s="17">
        <v>2000</v>
      </c>
      <c r="I113" s="104">
        <v>1000</v>
      </c>
      <c r="J113" s="31">
        <v>2000</v>
      </c>
      <c r="K113" s="31">
        <v>2000</v>
      </c>
      <c r="L113" s="2"/>
    </row>
    <row r="114" spans="1:12" x14ac:dyDescent="0.25">
      <c r="A114" s="71" t="s">
        <v>21</v>
      </c>
      <c r="B114" s="71" t="s">
        <v>122</v>
      </c>
      <c r="C114" s="64">
        <v>630</v>
      </c>
      <c r="D114" s="15" t="s">
        <v>55</v>
      </c>
      <c r="E114" s="17">
        <v>80274.289999999994</v>
      </c>
      <c r="F114" s="17">
        <v>32110.340000000007</v>
      </c>
      <c r="G114" s="17">
        <v>35092.83</v>
      </c>
      <c r="H114" s="17">
        <v>35092.83</v>
      </c>
      <c r="I114" s="104">
        <v>35000</v>
      </c>
      <c r="J114" s="31">
        <v>38000</v>
      </c>
      <c r="K114" s="31">
        <v>40000</v>
      </c>
      <c r="L114" s="2"/>
    </row>
    <row r="115" spans="1:12" x14ac:dyDescent="0.25">
      <c r="A115" s="40"/>
      <c r="B115" s="63" t="s">
        <v>73</v>
      </c>
      <c r="C115" s="41"/>
      <c r="D115" s="42" t="s">
        <v>8</v>
      </c>
      <c r="E115" s="43">
        <f>SUM(E98:E114)</f>
        <v>176524.79999999999</v>
      </c>
      <c r="F115" s="43">
        <f>SUM(F98:F114)</f>
        <v>195952.59000000003</v>
      </c>
      <c r="G115" s="43">
        <f>SUM(G98:G114)</f>
        <v>183910.3</v>
      </c>
      <c r="H115" s="43">
        <f t="shared" ref="H115:K115" si="21">SUM(H98:H114)</f>
        <v>183910.3</v>
      </c>
      <c r="I115" s="110">
        <f>SUM(I98:I114)</f>
        <v>183154.90000000002</v>
      </c>
      <c r="J115" s="43">
        <f t="shared" si="21"/>
        <v>180674.09999999998</v>
      </c>
      <c r="K115" s="43">
        <f t="shared" si="21"/>
        <v>183574.09999999998</v>
      </c>
      <c r="L115" s="2"/>
    </row>
    <row r="116" spans="1:12" x14ac:dyDescent="0.25">
      <c r="A116" s="40"/>
      <c r="B116" s="63"/>
      <c r="C116" s="41"/>
      <c r="D116" s="42" t="s">
        <v>47</v>
      </c>
      <c r="E116" s="44"/>
      <c r="F116" s="44"/>
      <c r="G116" s="44"/>
      <c r="H116" s="44"/>
      <c r="I116" s="108"/>
      <c r="J116" s="44"/>
      <c r="K116" s="44"/>
      <c r="L116" s="2"/>
    </row>
    <row r="117" spans="1:12" x14ac:dyDescent="0.25">
      <c r="A117" s="71" t="s">
        <v>21</v>
      </c>
      <c r="B117" s="71" t="s">
        <v>115</v>
      </c>
      <c r="C117" s="66" t="s">
        <v>116</v>
      </c>
      <c r="D117" s="15" t="s">
        <v>23</v>
      </c>
      <c r="E117" s="17">
        <v>25426.78</v>
      </c>
      <c r="F117" s="17">
        <v>27917.660000000003</v>
      </c>
      <c r="G117" s="17">
        <v>29900</v>
      </c>
      <c r="H117" s="17">
        <v>29900</v>
      </c>
      <c r="I117" s="104">
        <f>15000+350+100</f>
        <v>15450</v>
      </c>
      <c r="J117" s="104">
        <v>30000</v>
      </c>
      <c r="K117" s="104">
        <v>30000</v>
      </c>
      <c r="L117" s="2"/>
    </row>
    <row r="118" spans="1:12" x14ac:dyDescent="0.25">
      <c r="A118" s="71" t="s">
        <v>21</v>
      </c>
      <c r="B118" s="71" t="s">
        <v>115</v>
      </c>
      <c r="C118" s="64">
        <v>620</v>
      </c>
      <c r="D118" s="15" t="s">
        <v>25</v>
      </c>
      <c r="E118" s="17">
        <v>9247.3499999999985</v>
      </c>
      <c r="F118" s="17">
        <v>10257.48</v>
      </c>
      <c r="G118" s="17">
        <v>11085</v>
      </c>
      <c r="H118" s="17">
        <v>11085</v>
      </c>
      <c r="I118" s="104">
        <f>(0.3495*I117)+(0.02*I117)</f>
        <v>5708.7749999999996</v>
      </c>
      <c r="J118" s="104">
        <f>(0.3495*J117)+(0.02*J117)</f>
        <v>11085</v>
      </c>
      <c r="K118" s="104">
        <f>(0.3495*K117)+(0.02*K117)</f>
        <v>11085</v>
      </c>
      <c r="L118" s="2"/>
    </row>
    <row r="119" spans="1:12" x14ac:dyDescent="0.25">
      <c r="A119" s="71" t="s">
        <v>21</v>
      </c>
      <c r="B119" s="71" t="s">
        <v>115</v>
      </c>
      <c r="C119" s="64">
        <v>640</v>
      </c>
      <c r="D119" s="15" t="s">
        <v>99</v>
      </c>
      <c r="E119" s="17">
        <v>312.46000000000004</v>
      </c>
      <c r="F119" s="17">
        <v>154.05000000000001</v>
      </c>
      <c r="G119" s="17">
        <v>300</v>
      </c>
      <c r="H119" s="17">
        <v>300</v>
      </c>
      <c r="I119" s="104">
        <v>200</v>
      </c>
      <c r="J119" s="104">
        <v>200</v>
      </c>
      <c r="K119" s="104">
        <v>200</v>
      </c>
      <c r="L119" s="2"/>
    </row>
    <row r="120" spans="1:12" x14ac:dyDescent="0.25">
      <c r="A120" s="71" t="s">
        <v>21</v>
      </c>
      <c r="B120" s="71" t="s">
        <v>115</v>
      </c>
      <c r="C120" s="66" t="s">
        <v>119</v>
      </c>
      <c r="D120" s="15" t="s">
        <v>26</v>
      </c>
      <c r="E120" s="17">
        <v>353.88</v>
      </c>
      <c r="F120" s="17">
        <v>298.5</v>
      </c>
      <c r="G120" s="17">
        <v>500</v>
      </c>
      <c r="H120" s="17">
        <v>500</v>
      </c>
      <c r="I120" s="104">
        <v>250</v>
      </c>
      <c r="J120" s="104">
        <v>500</v>
      </c>
      <c r="K120" s="104">
        <v>500</v>
      </c>
      <c r="L120" s="2"/>
    </row>
    <row r="121" spans="1:12" x14ac:dyDescent="0.25">
      <c r="A121" s="71" t="s">
        <v>21</v>
      </c>
      <c r="B121" s="71" t="s">
        <v>115</v>
      </c>
      <c r="C121" s="64">
        <v>637014</v>
      </c>
      <c r="D121" s="15" t="s">
        <v>12</v>
      </c>
      <c r="E121" s="17">
        <v>1470.2399999999998</v>
      </c>
      <c r="F121" s="17">
        <v>1190.1399999999999</v>
      </c>
      <c r="G121" s="17">
        <v>1500</v>
      </c>
      <c r="H121" s="17">
        <v>1500</v>
      </c>
      <c r="I121" s="104">
        <v>750</v>
      </c>
      <c r="J121" s="104">
        <v>1500</v>
      </c>
      <c r="K121" s="104">
        <v>1500</v>
      </c>
    </row>
    <row r="122" spans="1:12" x14ac:dyDescent="0.25">
      <c r="A122" s="71" t="s">
        <v>21</v>
      </c>
      <c r="B122" s="71" t="s">
        <v>115</v>
      </c>
      <c r="C122" s="64">
        <v>637016</v>
      </c>
      <c r="D122" s="15" t="s">
        <v>27</v>
      </c>
      <c r="E122" s="17">
        <v>244.45000000000002</v>
      </c>
      <c r="F122" s="17">
        <v>271.52</v>
      </c>
      <c r="G122" s="17">
        <v>330</v>
      </c>
      <c r="H122" s="17">
        <v>330</v>
      </c>
      <c r="I122" s="104">
        <f>0.011*I117</f>
        <v>169.95</v>
      </c>
      <c r="J122" s="104">
        <f>0.011*J117</f>
        <v>330</v>
      </c>
      <c r="K122" s="104">
        <f>0.011*K117</f>
        <v>330</v>
      </c>
    </row>
    <row r="123" spans="1:12" x14ac:dyDescent="0.25">
      <c r="A123" s="71" t="s">
        <v>21</v>
      </c>
      <c r="B123" s="71" t="s">
        <v>115</v>
      </c>
      <c r="C123" s="64"/>
      <c r="D123" s="15"/>
      <c r="E123" s="17"/>
      <c r="F123" s="17"/>
      <c r="G123" s="17">
        <v>0</v>
      </c>
      <c r="H123" s="17">
        <v>0</v>
      </c>
      <c r="I123" s="104"/>
      <c r="J123" s="104"/>
      <c r="K123" s="104"/>
    </row>
    <row r="124" spans="1:12" x14ac:dyDescent="0.25">
      <c r="A124" s="71" t="s">
        <v>21</v>
      </c>
      <c r="B124" s="71" t="s">
        <v>115</v>
      </c>
      <c r="C124" s="64">
        <v>630</v>
      </c>
      <c r="D124" s="15" t="s">
        <v>48</v>
      </c>
      <c r="E124" s="17"/>
      <c r="F124" s="17"/>
      <c r="G124" s="17">
        <v>0</v>
      </c>
      <c r="H124" s="17">
        <v>0</v>
      </c>
      <c r="I124" s="104">
        <v>0</v>
      </c>
      <c r="J124" s="104">
        <v>0</v>
      </c>
      <c r="K124" s="104">
        <v>0</v>
      </c>
    </row>
    <row r="125" spans="1:12" x14ac:dyDescent="0.25">
      <c r="A125" s="71" t="s">
        <v>21</v>
      </c>
      <c r="B125" s="71" t="s">
        <v>115</v>
      </c>
      <c r="C125" s="64">
        <v>630</v>
      </c>
      <c r="D125" s="15" t="s">
        <v>17</v>
      </c>
      <c r="E125" s="17">
        <v>20384.869999999995</v>
      </c>
      <c r="F125" s="17">
        <v>46608.170000000006</v>
      </c>
      <c r="G125" s="17">
        <v>25500</v>
      </c>
      <c r="H125" s="17">
        <v>25500</v>
      </c>
      <c r="I125" s="104">
        <v>10500</v>
      </c>
      <c r="J125" s="104">
        <f t="shared" ref="J125:K125" si="22">15000+2000+7500+1000</f>
        <v>25500</v>
      </c>
      <c r="K125" s="104">
        <f t="shared" si="22"/>
        <v>25500</v>
      </c>
    </row>
    <row r="126" spans="1:12" x14ac:dyDescent="0.25">
      <c r="A126" s="71" t="s">
        <v>21</v>
      </c>
      <c r="B126" s="71" t="s">
        <v>115</v>
      </c>
      <c r="C126" s="64">
        <v>630</v>
      </c>
      <c r="D126" s="15" t="s">
        <v>58</v>
      </c>
      <c r="E126" s="17">
        <v>23742.84</v>
      </c>
      <c r="F126" s="17">
        <v>19081.280000000002</v>
      </c>
      <c r="G126" s="17">
        <v>46500</v>
      </c>
      <c r="H126" s="17">
        <v>46500</v>
      </c>
      <c r="I126" s="104">
        <v>28000</v>
      </c>
      <c r="J126" s="104">
        <f t="shared" ref="J126:K126" si="23">27000+12000+4000+3500</f>
        <v>46500</v>
      </c>
      <c r="K126" s="104">
        <f t="shared" si="23"/>
        <v>46500</v>
      </c>
    </row>
    <row r="127" spans="1:12" x14ac:dyDescent="0.25">
      <c r="A127" s="75"/>
      <c r="B127" s="75"/>
      <c r="C127" s="76"/>
      <c r="D127" s="77"/>
      <c r="E127" s="77"/>
      <c r="F127" s="77"/>
      <c r="G127" s="77"/>
      <c r="H127" s="77"/>
      <c r="I127" s="77"/>
      <c r="J127" s="77"/>
      <c r="K127" s="77"/>
    </row>
    <row r="128" spans="1:12" x14ac:dyDescent="0.25">
      <c r="A128" s="71" t="s">
        <v>21</v>
      </c>
      <c r="B128" s="71" t="s">
        <v>115</v>
      </c>
      <c r="C128" s="64">
        <v>717001</v>
      </c>
      <c r="D128" s="64" t="s">
        <v>23</v>
      </c>
      <c r="E128" s="17">
        <v>10166.939999999999</v>
      </c>
      <c r="F128" s="17"/>
      <c r="G128" s="17"/>
      <c r="H128" s="17"/>
      <c r="I128" s="59"/>
      <c r="J128" s="59"/>
      <c r="K128" s="59"/>
    </row>
    <row r="129" spans="1:11" x14ac:dyDescent="0.25">
      <c r="A129" s="71" t="s">
        <v>21</v>
      </c>
      <c r="B129" s="71" t="s">
        <v>115</v>
      </c>
      <c r="C129" s="64">
        <v>717001</v>
      </c>
      <c r="D129" s="64" t="s">
        <v>25</v>
      </c>
      <c r="E129" s="17">
        <v>3731.0999999999995</v>
      </c>
      <c r="F129" s="17"/>
      <c r="G129" s="17"/>
      <c r="H129" s="17"/>
      <c r="I129" s="59"/>
      <c r="J129" s="59"/>
      <c r="K129" s="59"/>
    </row>
    <row r="130" spans="1:11" x14ac:dyDescent="0.25">
      <c r="A130" s="71" t="s">
        <v>21</v>
      </c>
      <c r="B130" s="71" t="s">
        <v>115</v>
      </c>
      <c r="C130" s="64">
        <v>717001</v>
      </c>
      <c r="D130" s="64" t="s">
        <v>99</v>
      </c>
      <c r="E130" s="17">
        <v>104.47999999999999</v>
      </c>
      <c r="F130" s="17"/>
      <c r="G130" s="17"/>
      <c r="H130" s="17"/>
      <c r="I130" s="59"/>
      <c r="J130" s="59"/>
      <c r="K130" s="59"/>
    </row>
    <row r="131" spans="1:11" x14ac:dyDescent="0.25">
      <c r="A131" s="71" t="s">
        <v>21</v>
      </c>
      <c r="B131" s="71" t="s">
        <v>115</v>
      </c>
      <c r="C131" s="64">
        <v>717001</v>
      </c>
      <c r="D131" s="64" t="s">
        <v>26</v>
      </c>
      <c r="E131" s="17">
        <v>133.43</v>
      </c>
      <c r="F131" s="17"/>
      <c r="G131" s="17"/>
      <c r="H131" s="17"/>
      <c r="I131" s="59"/>
      <c r="J131" s="59"/>
      <c r="K131" s="59"/>
    </row>
    <row r="132" spans="1:11" x14ac:dyDescent="0.25">
      <c r="A132" s="71" t="s">
        <v>21</v>
      </c>
      <c r="B132" s="71" t="s">
        <v>115</v>
      </c>
      <c r="C132" s="64">
        <v>717001</v>
      </c>
      <c r="D132" s="64" t="s">
        <v>12</v>
      </c>
      <c r="E132" s="17">
        <v>583.37</v>
      </c>
      <c r="F132" s="17"/>
      <c r="G132" s="17"/>
      <c r="H132" s="17"/>
      <c r="I132" s="59"/>
      <c r="J132" s="59"/>
      <c r="K132" s="59"/>
    </row>
    <row r="133" spans="1:11" x14ac:dyDescent="0.25">
      <c r="A133" s="71" t="s">
        <v>21</v>
      </c>
      <c r="B133" s="71" t="s">
        <v>115</v>
      </c>
      <c r="C133" s="64">
        <v>717001</v>
      </c>
      <c r="D133" s="64" t="s">
        <v>27</v>
      </c>
      <c r="E133" s="17">
        <v>99.36</v>
      </c>
      <c r="F133" s="17"/>
      <c r="G133" s="17"/>
      <c r="H133" s="17"/>
      <c r="I133" s="59"/>
      <c r="J133" s="59"/>
      <c r="K133" s="59"/>
    </row>
    <row r="134" spans="1:11" x14ac:dyDescent="0.25">
      <c r="A134" s="71" t="s">
        <v>21</v>
      </c>
      <c r="B134" s="71" t="s">
        <v>115</v>
      </c>
      <c r="C134" s="65"/>
      <c r="D134" s="64"/>
      <c r="E134" s="17"/>
      <c r="F134" s="17"/>
      <c r="G134" s="17"/>
      <c r="H134" s="17"/>
      <c r="I134" s="59"/>
      <c r="J134" s="59"/>
      <c r="K134" s="59"/>
    </row>
    <row r="135" spans="1:11" x14ac:dyDescent="0.25">
      <c r="A135" s="71" t="s">
        <v>21</v>
      </c>
      <c r="B135" s="71" t="s">
        <v>115</v>
      </c>
      <c r="C135" s="65">
        <v>717001</v>
      </c>
      <c r="D135" s="64" t="s">
        <v>129</v>
      </c>
      <c r="E135" s="17">
        <v>70462.219999999987</v>
      </c>
      <c r="F135" s="17"/>
      <c r="G135" s="17"/>
      <c r="H135" s="17"/>
      <c r="I135" s="59"/>
      <c r="J135" s="59"/>
      <c r="K135" s="59"/>
    </row>
    <row r="136" spans="1:11" x14ac:dyDescent="0.25">
      <c r="A136" s="74" t="s">
        <v>21</v>
      </c>
      <c r="B136" s="71" t="s">
        <v>115</v>
      </c>
      <c r="C136" s="65">
        <v>717002</v>
      </c>
      <c r="D136" s="64" t="s">
        <v>151</v>
      </c>
      <c r="E136" s="17"/>
      <c r="F136" s="17"/>
      <c r="G136" s="17"/>
      <c r="H136" s="17"/>
      <c r="I136" s="59"/>
      <c r="J136" s="59"/>
      <c r="K136" s="59"/>
    </row>
    <row r="137" spans="1:11" x14ac:dyDescent="0.25">
      <c r="A137" s="78"/>
      <c r="B137" s="78"/>
      <c r="C137" s="79"/>
      <c r="D137" s="80"/>
      <c r="E137" s="80"/>
      <c r="F137" s="80"/>
      <c r="G137" s="80"/>
      <c r="H137" s="80"/>
      <c r="I137" s="80"/>
      <c r="J137" s="80"/>
      <c r="K137" s="80"/>
    </row>
    <row r="138" spans="1:11" x14ac:dyDescent="0.25">
      <c r="A138" s="81" t="s">
        <v>21</v>
      </c>
      <c r="B138" s="81" t="s">
        <v>126</v>
      </c>
      <c r="C138" s="64">
        <v>600</v>
      </c>
      <c r="D138" s="82" t="s">
        <v>130</v>
      </c>
      <c r="E138" s="17">
        <v>58566.950000000004</v>
      </c>
      <c r="F138" s="17"/>
      <c r="G138" s="17"/>
      <c r="H138" s="17"/>
      <c r="I138" s="31"/>
      <c r="J138" s="31"/>
      <c r="K138" s="31"/>
    </row>
    <row r="139" spans="1:11" x14ac:dyDescent="0.25">
      <c r="A139" s="81" t="s">
        <v>21</v>
      </c>
      <c r="B139" s="83" t="s">
        <v>126</v>
      </c>
      <c r="C139" s="65">
        <v>717003</v>
      </c>
      <c r="D139" s="82" t="s">
        <v>131</v>
      </c>
      <c r="E139" s="17">
        <v>40119.370000000003</v>
      </c>
      <c r="F139" s="17"/>
      <c r="G139" s="17">
        <v>35000</v>
      </c>
      <c r="H139" s="17">
        <v>35000</v>
      </c>
      <c r="I139" s="59"/>
      <c r="J139" s="59"/>
      <c r="K139" s="59"/>
    </row>
    <row r="140" spans="1:11" x14ac:dyDescent="0.25">
      <c r="A140" s="81" t="s">
        <v>21</v>
      </c>
      <c r="B140" s="81" t="s">
        <v>126</v>
      </c>
      <c r="C140" s="65">
        <v>717002</v>
      </c>
      <c r="D140" s="82" t="s">
        <v>150</v>
      </c>
      <c r="E140" s="17"/>
      <c r="F140" s="17">
        <v>147928.78</v>
      </c>
      <c r="G140" s="17"/>
      <c r="H140" s="17"/>
      <c r="I140" s="102"/>
      <c r="J140" s="59"/>
      <c r="K140" s="59"/>
    </row>
    <row r="141" spans="1:11" x14ac:dyDescent="0.25">
      <c r="A141" s="81" t="s">
        <v>21</v>
      </c>
      <c r="B141" s="83" t="s">
        <v>126</v>
      </c>
      <c r="C141" s="65">
        <v>717001</v>
      </c>
      <c r="D141" s="82" t="s">
        <v>156</v>
      </c>
      <c r="E141" s="17"/>
      <c r="F141" s="17">
        <v>7727.8</v>
      </c>
      <c r="G141" s="17"/>
      <c r="H141" s="17"/>
      <c r="I141" s="102"/>
      <c r="J141" s="59"/>
      <c r="K141" s="59"/>
    </row>
    <row r="142" spans="1:11" x14ac:dyDescent="0.25">
      <c r="A142" s="78"/>
      <c r="B142" s="78"/>
      <c r="C142" s="79"/>
      <c r="D142" s="80"/>
      <c r="E142" s="80"/>
      <c r="F142" s="80"/>
      <c r="G142" s="80"/>
      <c r="H142" s="80"/>
      <c r="I142" s="80"/>
      <c r="J142" s="80"/>
      <c r="K142" s="80"/>
    </row>
    <row r="143" spans="1:11" x14ac:dyDescent="0.25">
      <c r="A143" s="81" t="s">
        <v>21</v>
      </c>
      <c r="B143" s="81" t="s">
        <v>115</v>
      </c>
      <c r="C143" s="84" t="s">
        <v>132</v>
      </c>
      <c r="D143" s="82" t="s">
        <v>133</v>
      </c>
      <c r="E143" s="17">
        <v>3180</v>
      </c>
      <c r="F143" s="17"/>
      <c r="G143" s="17"/>
      <c r="H143" s="17"/>
      <c r="I143" s="59"/>
      <c r="J143" s="59"/>
      <c r="K143" s="59"/>
    </row>
    <row r="144" spans="1:11" x14ac:dyDescent="0.25">
      <c r="A144" s="81" t="s">
        <v>21</v>
      </c>
      <c r="B144" s="81" t="s">
        <v>115</v>
      </c>
      <c r="C144" s="84" t="s">
        <v>134</v>
      </c>
      <c r="D144" s="82" t="s">
        <v>135</v>
      </c>
      <c r="E144" s="17">
        <v>36600</v>
      </c>
      <c r="F144" s="17"/>
      <c r="G144" s="17"/>
      <c r="H144" s="17"/>
      <c r="I144" s="59"/>
      <c r="J144" s="59"/>
      <c r="K144" s="59"/>
    </row>
    <row r="145" spans="1:12" x14ac:dyDescent="0.25">
      <c r="A145" s="78"/>
      <c r="B145" s="78" t="s">
        <v>49</v>
      </c>
      <c r="C145" s="79"/>
      <c r="D145" s="80"/>
      <c r="E145" s="85">
        <f>SUM(E117:E144)</f>
        <v>304930.08999999997</v>
      </c>
      <c r="F145" s="85">
        <f>SUM(F117:F144)</f>
        <v>261435.38</v>
      </c>
      <c r="G145" s="85">
        <f>SUM(G117:G144)</f>
        <v>150615</v>
      </c>
      <c r="H145" s="85">
        <f>SUM(H117:H144)</f>
        <v>150615</v>
      </c>
      <c r="I145" s="111">
        <f>SUM(I117:I144)</f>
        <v>61028.725000000006</v>
      </c>
      <c r="J145" s="80">
        <f>SUM(J117:J126)</f>
        <v>115615</v>
      </c>
      <c r="K145" s="80">
        <f>SUM(K117:K126)</f>
        <v>115615</v>
      </c>
      <c r="L145" s="2"/>
    </row>
    <row r="146" spans="1:12" x14ac:dyDescent="0.25">
      <c r="A146" s="115" t="s">
        <v>111</v>
      </c>
      <c r="B146" s="71"/>
      <c r="C146" s="116">
        <v>637037</v>
      </c>
      <c r="D146" s="15" t="s">
        <v>158</v>
      </c>
      <c r="E146" s="17"/>
      <c r="F146" s="17">
        <v>32368.33</v>
      </c>
      <c r="G146" s="17">
        <v>21083.97</v>
      </c>
      <c r="H146" s="17">
        <v>21083.97</v>
      </c>
      <c r="I146" s="31"/>
      <c r="J146" s="31"/>
      <c r="K146" s="31"/>
    </row>
    <row r="147" spans="1:12" x14ac:dyDescent="0.25">
      <c r="A147" s="120" t="s">
        <v>21</v>
      </c>
      <c r="B147" s="71"/>
      <c r="C147" s="121">
        <v>719014</v>
      </c>
      <c r="D147" s="15" t="s">
        <v>165</v>
      </c>
      <c r="E147" s="17"/>
      <c r="F147" s="17"/>
      <c r="G147" s="17">
        <v>4343.42</v>
      </c>
      <c r="H147" s="17">
        <v>4343.42</v>
      </c>
      <c r="I147" s="31"/>
      <c r="J147" s="31"/>
      <c r="K147" s="31"/>
    </row>
    <row r="148" spans="1:12" x14ac:dyDescent="0.25">
      <c r="A148" s="130" t="s">
        <v>56</v>
      </c>
      <c r="B148" s="131"/>
      <c r="C148" s="131"/>
      <c r="D148" s="132"/>
      <c r="E148" s="27">
        <f>SUM(E145,E115,E96,E146:E147)</f>
        <v>653864.94999999995</v>
      </c>
      <c r="F148" s="27">
        <f>SUM(F145,F115,F96,F146:F147)</f>
        <v>622164.80999999994</v>
      </c>
      <c r="G148" s="27">
        <f>SUM(G145,G115,G96,G146:G147)</f>
        <v>571605.31500000006</v>
      </c>
      <c r="H148" s="27">
        <f>SUM(H145,H115,H96,H146:H147)</f>
        <v>571605.31500000006</v>
      </c>
      <c r="I148" s="106">
        <f>SUM(I145,I115,I96)</f>
        <v>493254.70500000002</v>
      </c>
      <c r="J148" s="27">
        <f>SUM(J145,J115,J96)</f>
        <v>468620.1</v>
      </c>
      <c r="K148" s="27">
        <f>SUM(K145,K115,K96)</f>
        <v>474242.1</v>
      </c>
    </row>
    <row r="149" spans="1:12" x14ac:dyDescent="0.25">
      <c r="A149" s="136" t="s">
        <v>59</v>
      </c>
      <c r="B149" s="137"/>
      <c r="C149" s="137"/>
      <c r="D149" s="138"/>
      <c r="E149" s="11"/>
      <c r="F149" s="11"/>
      <c r="G149" s="11"/>
      <c r="H149" s="11"/>
      <c r="I149" s="11"/>
      <c r="J149" s="11"/>
      <c r="K149" s="11"/>
    </row>
    <row r="150" spans="1:12" s="47" customFormat="1" x14ac:dyDescent="0.25">
      <c r="A150" s="40"/>
      <c r="B150" s="63"/>
      <c r="C150" s="41"/>
      <c r="D150" s="42"/>
      <c r="E150" s="44"/>
      <c r="F150" s="44"/>
      <c r="G150" s="44"/>
      <c r="H150" s="44"/>
      <c r="I150" s="44"/>
      <c r="J150" s="44"/>
      <c r="K150" s="44"/>
      <c r="L150" s="93"/>
    </row>
    <row r="151" spans="1:12" x14ac:dyDescent="0.25">
      <c r="A151" s="86" t="s">
        <v>128</v>
      </c>
      <c r="B151" s="86" t="s">
        <v>136</v>
      </c>
      <c r="C151" s="66" t="s">
        <v>116</v>
      </c>
      <c r="D151" s="15" t="s">
        <v>23</v>
      </c>
      <c r="E151" s="17">
        <v>37835.479999999996</v>
      </c>
      <c r="F151" s="17">
        <v>45464.259999999995</v>
      </c>
      <c r="G151" s="17">
        <v>48540</v>
      </c>
      <c r="H151" s="17">
        <v>48540</v>
      </c>
      <c r="I151" s="104">
        <f>48000+1120+350</f>
        <v>49470</v>
      </c>
      <c r="J151" s="31">
        <v>50000</v>
      </c>
      <c r="K151" s="31">
        <v>52000</v>
      </c>
    </row>
    <row r="152" spans="1:12" x14ac:dyDescent="0.25">
      <c r="A152" s="86" t="s">
        <v>128</v>
      </c>
      <c r="B152" s="86" t="s">
        <v>136</v>
      </c>
      <c r="C152" s="64">
        <v>620</v>
      </c>
      <c r="D152" s="15" t="s">
        <v>25</v>
      </c>
      <c r="E152" s="17">
        <v>13667.5</v>
      </c>
      <c r="F152" s="17">
        <v>16357.609999999999</v>
      </c>
      <c r="G152" s="17">
        <v>17347</v>
      </c>
      <c r="H152" s="17">
        <v>17347</v>
      </c>
      <c r="I152" s="104">
        <f>ROUND((0.3495*I151)+(0.02*I151),0)</f>
        <v>18279</v>
      </c>
      <c r="J152" s="31">
        <f t="shared" ref="J152:K152" si="24">(0.3495*J151)+(0.02*J151)-(1500*0.3495)</f>
        <v>17950.75</v>
      </c>
      <c r="K152" s="31">
        <f t="shared" si="24"/>
        <v>18689.75</v>
      </c>
    </row>
    <row r="153" spans="1:12" x14ac:dyDescent="0.25">
      <c r="A153" s="86" t="s">
        <v>128</v>
      </c>
      <c r="B153" s="86" t="s">
        <v>136</v>
      </c>
      <c r="C153" s="64">
        <v>640</v>
      </c>
      <c r="D153" s="15" t="s">
        <v>99</v>
      </c>
      <c r="E153" s="17">
        <v>316.51000000000005</v>
      </c>
      <c r="F153" s="17">
        <v>250.14000000000001</v>
      </c>
      <c r="G153" s="17">
        <v>300</v>
      </c>
      <c r="H153" s="17">
        <v>300</v>
      </c>
      <c r="I153" s="104">
        <v>400</v>
      </c>
      <c r="J153" s="31">
        <v>300</v>
      </c>
      <c r="K153" s="31">
        <v>300</v>
      </c>
      <c r="L153" s="57"/>
    </row>
    <row r="154" spans="1:12" x14ac:dyDescent="0.25">
      <c r="A154" s="86" t="s">
        <v>128</v>
      </c>
      <c r="B154" s="86" t="s">
        <v>136</v>
      </c>
      <c r="C154" s="66" t="s">
        <v>117</v>
      </c>
      <c r="D154" s="15" t="s">
        <v>10</v>
      </c>
      <c r="E154" s="17">
        <v>2431.6699999999996</v>
      </c>
      <c r="F154" s="17">
        <v>2563.96</v>
      </c>
      <c r="G154" s="17">
        <v>3000</v>
      </c>
      <c r="H154" s="17">
        <v>3000</v>
      </c>
      <c r="I154" s="104">
        <v>1000</v>
      </c>
      <c r="J154" s="31">
        <v>3000</v>
      </c>
      <c r="K154" s="31">
        <v>3000</v>
      </c>
    </row>
    <row r="155" spans="1:12" x14ac:dyDescent="0.25">
      <c r="A155" s="86" t="s">
        <v>128</v>
      </c>
      <c r="B155" s="86" t="s">
        <v>136</v>
      </c>
      <c r="C155" s="66" t="s">
        <v>118</v>
      </c>
      <c r="D155" s="15" t="s">
        <v>28</v>
      </c>
      <c r="E155" s="17">
        <v>28.4</v>
      </c>
      <c r="F155" s="17">
        <v>99.990000000000009</v>
      </c>
      <c r="G155" s="17">
        <v>50</v>
      </c>
      <c r="H155" s="17">
        <v>50</v>
      </c>
      <c r="I155" s="104">
        <v>50</v>
      </c>
      <c r="J155" s="31">
        <v>50</v>
      </c>
      <c r="K155" s="31">
        <v>50</v>
      </c>
    </row>
    <row r="156" spans="1:12" x14ac:dyDescent="0.25">
      <c r="A156" s="86" t="s">
        <v>128</v>
      </c>
      <c r="B156" s="86" t="s">
        <v>136</v>
      </c>
      <c r="C156" s="66" t="s">
        <v>119</v>
      </c>
      <c r="D156" s="15" t="s">
        <v>26</v>
      </c>
      <c r="E156" s="17">
        <v>487.30999999999995</v>
      </c>
      <c r="F156" s="17">
        <v>537.34</v>
      </c>
      <c r="G156" s="17">
        <v>750</v>
      </c>
      <c r="H156" s="17">
        <v>750</v>
      </c>
      <c r="I156" s="104">
        <v>800</v>
      </c>
      <c r="J156" s="31">
        <v>750</v>
      </c>
      <c r="K156" s="31">
        <v>750</v>
      </c>
    </row>
    <row r="157" spans="1:12" x14ac:dyDescent="0.25">
      <c r="A157" s="86" t="s">
        <v>128</v>
      </c>
      <c r="B157" s="86" t="s">
        <v>136</v>
      </c>
      <c r="C157" s="64">
        <v>637035</v>
      </c>
      <c r="D157" s="15" t="s">
        <v>96</v>
      </c>
      <c r="E157" s="17">
        <v>13267.62</v>
      </c>
      <c r="F157" s="17">
        <v>20192.64</v>
      </c>
      <c r="G157" s="17">
        <v>19000</v>
      </c>
      <c r="H157" s="17">
        <v>19000</v>
      </c>
      <c r="I157" s="104">
        <v>20000</v>
      </c>
      <c r="J157" s="31">
        <v>21000</v>
      </c>
      <c r="K157" s="31">
        <v>22000</v>
      </c>
    </row>
    <row r="158" spans="1:12" x14ac:dyDescent="0.25">
      <c r="A158" s="86" t="s">
        <v>128</v>
      </c>
      <c r="B158" s="86" t="s">
        <v>115</v>
      </c>
      <c r="C158" s="64" t="s">
        <v>137</v>
      </c>
      <c r="D158" s="15" t="s">
        <v>101</v>
      </c>
      <c r="E158" s="17">
        <v>2725.95</v>
      </c>
      <c r="F158" s="17">
        <v>1646.0399999999997</v>
      </c>
      <c r="G158" s="17">
        <v>2000</v>
      </c>
      <c r="H158" s="17">
        <v>2000</v>
      </c>
      <c r="I158" s="104">
        <v>2000</v>
      </c>
      <c r="J158" s="31">
        <v>2500</v>
      </c>
      <c r="K158" s="31">
        <v>3000</v>
      </c>
    </row>
    <row r="159" spans="1:12" x14ac:dyDescent="0.25">
      <c r="A159" s="86" t="s">
        <v>128</v>
      </c>
      <c r="B159" s="86" t="s">
        <v>115</v>
      </c>
      <c r="C159" s="64" t="s">
        <v>138</v>
      </c>
      <c r="D159" s="64" t="s">
        <v>104</v>
      </c>
      <c r="E159" s="17">
        <v>628.69999999999993</v>
      </c>
      <c r="F159" s="17"/>
      <c r="G159" s="17"/>
      <c r="H159" s="17"/>
      <c r="I159" s="104"/>
      <c r="J159" s="31"/>
      <c r="K159" s="31"/>
    </row>
    <row r="160" spans="1:12" x14ac:dyDescent="0.25">
      <c r="A160" s="86" t="s">
        <v>128</v>
      </c>
      <c r="B160" s="86" t="s">
        <v>136</v>
      </c>
      <c r="C160" s="66" t="s">
        <v>127</v>
      </c>
      <c r="D160" s="15" t="s">
        <v>92</v>
      </c>
      <c r="E160" s="17">
        <v>1881.0700000000002</v>
      </c>
      <c r="F160" s="17">
        <v>1032.3600000000001</v>
      </c>
      <c r="G160" s="17">
        <v>1200</v>
      </c>
      <c r="H160" s="17">
        <v>1200</v>
      </c>
      <c r="I160" s="104">
        <v>1200</v>
      </c>
      <c r="J160" s="31">
        <v>1200</v>
      </c>
      <c r="K160" s="31">
        <v>1200</v>
      </c>
    </row>
    <row r="161" spans="1:14" x14ac:dyDescent="0.25">
      <c r="A161" s="86" t="s">
        <v>128</v>
      </c>
      <c r="B161" s="86" t="s">
        <v>136</v>
      </c>
      <c r="C161" s="64">
        <v>637014</v>
      </c>
      <c r="D161" s="15" t="s">
        <v>12</v>
      </c>
      <c r="E161" s="17">
        <v>2568.25</v>
      </c>
      <c r="F161" s="17">
        <v>2166.1800000000003</v>
      </c>
      <c r="G161" s="17">
        <v>2200</v>
      </c>
      <c r="H161" s="17">
        <v>2200</v>
      </c>
      <c r="I161" s="104">
        <v>2400</v>
      </c>
      <c r="J161" s="31">
        <v>2400</v>
      </c>
      <c r="K161" s="31">
        <v>2500</v>
      </c>
    </row>
    <row r="162" spans="1:14" x14ac:dyDescent="0.25">
      <c r="A162" s="86" t="s">
        <v>128</v>
      </c>
      <c r="B162" s="86" t="s">
        <v>136</v>
      </c>
      <c r="C162" s="64">
        <v>637016</v>
      </c>
      <c r="D162" s="15" t="s">
        <v>27</v>
      </c>
      <c r="E162" s="17">
        <v>363.59999999999997</v>
      </c>
      <c r="F162" s="17">
        <v>434.38</v>
      </c>
      <c r="G162" s="17">
        <v>497</v>
      </c>
      <c r="H162" s="17">
        <v>497</v>
      </c>
      <c r="I162" s="104">
        <f>ROUND(0.011*I151,0)</f>
        <v>544</v>
      </c>
      <c r="J162" s="31">
        <f>0.011*J151</f>
        <v>550</v>
      </c>
      <c r="K162" s="31">
        <f>0.011*K151</f>
        <v>572</v>
      </c>
    </row>
    <row r="163" spans="1:14" x14ac:dyDescent="0.25">
      <c r="A163" s="86" t="s">
        <v>128</v>
      </c>
      <c r="B163" s="86" t="s">
        <v>136</v>
      </c>
      <c r="C163" s="64">
        <v>630</v>
      </c>
      <c r="D163" s="15" t="s">
        <v>29</v>
      </c>
      <c r="E163" s="17">
        <v>3534.56</v>
      </c>
      <c r="F163" s="17">
        <v>1762.5800000000002</v>
      </c>
      <c r="G163" s="17">
        <v>4100</v>
      </c>
      <c r="H163" s="17">
        <v>4100</v>
      </c>
      <c r="I163" s="104">
        <v>4100</v>
      </c>
      <c r="J163" s="31">
        <v>4100</v>
      </c>
      <c r="K163" s="31">
        <v>4100</v>
      </c>
    </row>
    <row r="164" spans="1:14" s="47" customFormat="1" x14ac:dyDescent="0.25">
      <c r="A164" s="40"/>
      <c r="B164" s="63"/>
      <c r="C164" s="41"/>
      <c r="D164" s="42" t="s">
        <v>6</v>
      </c>
      <c r="E164" s="44"/>
      <c r="F164" s="44"/>
      <c r="G164" s="44"/>
      <c r="H164" s="44"/>
      <c r="I164" s="108"/>
      <c r="J164" s="44"/>
      <c r="K164" s="44"/>
      <c r="L164" s="93"/>
    </row>
    <row r="165" spans="1:14" s="47" customFormat="1" x14ac:dyDescent="0.25">
      <c r="A165" s="86" t="s">
        <v>128</v>
      </c>
      <c r="B165" s="86" t="s">
        <v>139</v>
      </c>
      <c r="C165" s="64">
        <v>630</v>
      </c>
      <c r="D165" s="28" t="s">
        <v>60</v>
      </c>
      <c r="E165" s="25">
        <v>504.46999999999997</v>
      </c>
      <c r="F165" s="25">
        <v>1115.2600000000002</v>
      </c>
      <c r="G165" s="25">
        <v>600</v>
      </c>
      <c r="H165" s="25">
        <v>600</v>
      </c>
      <c r="I165" s="104">
        <v>600</v>
      </c>
      <c r="J165" s="31">
        <v>600</v>
      </c>
      <c r="K165" s="31">
        <v>600</v>
      </c>
      <c r="L165" s="93"/>
    </row>
    <row r="166" spans="1:14" s="47" customFormat="1" x14ac:dyDescent="0.25">
      <c r="A166" s="86" t="s">
        <v>128</v>
      </c>
      <c r="B166" s="86" t="s">
        <v>140</v>
      </c>
      <c r="C166" s="64">
        <v>630</v>
      </c>
      <c r="D166" s="28" t="s">
        <v>61</v>
      </c>
      <c r="E166" s="25">
        <v>11301.340000000002</v>
      </c>
      <c r="F166" s="25">
        <v>14220.46</v>
      </c>
      <c r="G166" s="25">
        <v>16000</v>
      </c>
      <c r="H166" s="25">
        <v>16000</v>
      </c>
      <c r="I166" s="104">
        <v>16000</v>
      </c>
      <c r="J166" s="31">
        <v>17000</v>
      </c>
      <c r="K166" s="31">
        <v>18000</v>
      </c>
      <c r="L166" s="93"/>
    </row>
    <row r="167" spans="1:14" x14ac:dyDescent="0.25">
      <c r="A167" s="86" t="s">
        <v>128</v>
      </c>
      <c r="B167" s="86" t="s">
        <v>140</v>
      </c>
      <c r="C167" s="64">
        <v>630</v>
      </c>
      <c r="D167" s="28" t="s">
        <v>62</v>
      </c>
      <c r="E167" s="25">
        <v>197.74</v>
      </c>
      <c r="F167" s="25">
        <v>241.18</v>
      </c>
      <c r="G167" s="25">
        <v>2560</v>
      </c>
      <c r="H167" s="25">
        <v>2560</v>
      </c>
      <c r="I167" s="104">
        <v>2000</v>
      </c>
      <c r="J167" s="104">
        <v>2000</v>
      </c>
      <c r="K167" s="104">
        <v>2000</v>
      </c>
    </row>
    <row r="168" spans="1:14" x14ac:dyDescent="0.25">
      <c r="A168" s="86" t="s">
        <v>128</v>
      </c>
      <c r="B168" s="86" t="s">
        <v>140</v>
      </c>
      <c r="C168" s="64">
        <v>630</v>
      </c>
      <c r="D168" s="15" t="s">
        <v>63</v>
      </c>
      <c r="E168" s="17">
        <v>8264.68</v>
      </c>
      <c r="F168" s="17">
        <v>7492.47</v>
      </c>
      <c r="G168" s="17">
        <v>8300</v>
      </c>
      <c r="H168" s="17">
        <v>8300</v>
      </c>
      <c r="I168" s="104">
        <v>8300</v>
      </c>
      <c r="J168" s="31">
        <v>8500</v>
      </c>
      <c r="K168" s="31">
        <v>9000</v>
      </c>
    </row>
    <row r="169" spans="1:14" x14ac:dyDescent="0.25">
      <c r="A169" s="86" t="s">
        <v>128</v>
      </c>
      <c r="B169" s="86" t="s">
        <v>140</v>
      </c>
      <c r="C169" s="64">
        <v>630</v>
      </c>
      <c r="D169" s="15" t="s">
        <v>64</v>
      </c>
      <c r="E169" s="17">
        <v>53.449999999999996</v>
      </c>
      <c r="F169" s="17">
        <v>85.23</v>
      </c>
      <c r="G169" s="17">
        <v>360</v>
      </c>
      <c r="H169" s="17">
        <v>360</v>
      </c>
      <c r="I169" s="104">
        <v>360</v>
      </c>
      <c r="J169" s="31">
        <v>360</v>
      </c>
      <c r="K169" s="31">
        <v>360</v>
      </c>
    </row>
    <row r="170" spans="1:14" x14ac:dyDescent="0.25">
      <c r="A170" s="86" t="s">
        <v>128</v>
      </c>
      <c r="B170" s="86" t="s">
        <v>140</v>
      </c>
      <c r="C170" s="64">
        <v>630</v>
      </c>
      <c r="D170" s="46" t="s">
        <v>65</v>
      </c>
      <c r="E170" s="17"/>
      <c r="F170" s="17">
        <v>0</v>
      </c>
      <c r="G170" s="17">
        <v>0</v>
      </c>
      <c r="H170" s="17">
        <v>0</v>
      </c>
      <c r="I170" s="104">
        <v>0</v>
      </c>
      <c r="J170" s="31">
        <v>0</v>
      </c>
      <c r="K170" s="31">
        <v>0</v>
      </c>
      <c r="L170" s="98"/>
    </row>
    <row r="171" spans="1:14" x14ac:dyDescent="0.25">
      <c r="A171" s="86" t="s">
        <v>128</v>
      </c>
      <c r="B171" s="86" t="s">
        <v>140</v>
      </c>
      <c r="C171" s="87" t="s">
        <v>141</v>
      </c>
      <c r="D171" s="46" t="s">
        <v>66</v>
      </c>
      <c r="E171" s="17">
        <v>7623.8700000000008</v>
      </c>
      <c r="F171" s="17">
        <v>0</v>
      </c>
      <c r="G171" s="17">
        <v>0</v>
      </c>
      <c r="H171" s="17">
        <v>0</v>
      </c>
      <c r="I171" s="102"/>
      <c r="J171" s="59"/>
      <c r="K171" s="59"/>
      <c r="M171" s="56"/>
      <c r="N171" s="56"/>
    </row>
    <row r="172" spans="1:14" x14ac:dyDescent="0.25">
      <c r="A172" s="86" t="s">
        <v>128</v>
      </c>
      <c r="B172" s="86" t="s">
        <v>140</v>
      </c>
      <c r="C172" s="88" t="s">
        <v>142</v>
      </c>
      <c r="D172" s="89" t="s">
        <v>143</v>
      </c>
      <c r="E172" s="17">
        <v>0</v>
      </c>
      <c r="F172" s="17">
        <v>0</v>
      </c>
      <c r="G172" s="17">
        <v>22611.01</v>
      </c>
      <c r="H172" s="17">
        <v>22611.01</v>
      </c>
      <c r="I172" s="102">
        <v>13093</v>
      </c>
      <c r="J172" s="59">
        <v>5475.25</v>
      </c>
      <c r="K172" s="59">
        <v>2114.25</v>
      </c>
    </row>
    <row r="173" spans="1:14" x14ac:dyDescent="0.25">
      <c r="A173" s="21" t="s">
        <v>46</v>
      </c>
      <c r="B173" s="62"/>
      <c r="C173" s="22"/>
      <c r="D173" s="23" t="s">
        <v>75</v>
      </c>
      <c r="E173" s="24">
        <f>SUM(E165:E171)</f>
        <v>27945.550000000003</v>
      </c>
      <c r="F173" s="24">
        <f>SUM(F165:F171)</f>
        <v>23154.6</v>
      </c>
      <c r="G173" s="24">
        <f>SUM(G165:G172)</f>
        <v>50431.009999999995</v>
      </c>
      <c r="H173" s="24">
        <f>SUM(H165:H172)</f>
        <v>50431.009999999995</v>
      </c>
      <c r="I173" s="105">
        <f>SUM(I165:I172)</f>
        <v>40353</v>
      </c>
      <c r="J173" s="24">
        <f>SUM(J165:J172)</f>
        <v>33935.25</v>
      </c>
      <c r="K173" s="24">
        <f>SUM(K165:K172)</f>
        <v>32074.25</v>
      </c>
      <c r="L173" s="113"/>
    </row>
    <row r="174" spans="1:14" x14ac:dyDescent="0.25">
      <c r="A174" s="40"/>
      <c r="B174" s="63"/>
      <c r="C174" s="41"/>
      <c r="D174" s="42" t="s">
        <v>8</v>
      </c>
      <c r="E174" s="44"/>
      <c r="F174" s="44"/>
      <c r="G174" s="44"/>
      <c r="H174" s="44"/>
      <c r="I174" s="108"/>
      <c r="J174" s="44"/>
      <c r="K174" s="44"/>
    </row>
    <row r="175" spans="1:14" x14ac:dyDescent="0.25">
      <c r="A175" s="86" t="s">
        <v>128</v>
      </c>
      <c r="B175" s="71" t="s">
        <v>136</v>
      </c>
      <c r="C175" s="64">
        <v>630</v>
      </c>
      <c r="D175" s="28" t="s">
        <v>67</v>
      </c>
      <c r="E175" s="25">
        <v>53.3</v>
      </c>
      <c r="F175" s="25">
        <v>28.23</v>
      </c>
      <c r="G175" s="25">
        <v>1000</v>
      </c>
      <c r="H175" s="25">
        <v>1000</v>
      </c>
      <c r="I175" s="104">
        <v>1000</v>
      </c>
      <c r="J175" s="31">
        <v>1000</v>
      </c>
      <c r="K175" s="31">
        <v>1000</v>
      </c>
    </row>
    <row r="176" spans="1:14" x14ac:dyDescent="0.25">
      <c r="A176" s="86" t="s">
        <v>128</v>
      </c>
      <c r="B176" s="71" t="s">
        <v>136</v>
      </c>
      <c r="C176" s="64">
        <v>630</v>
      </c>
      <c r="D176" s="32" t="s">
        <v>68</v>
      </c>
      <c r="E176" s="17">
        <v>7316.3</v>
      </c>
      <c r="F176" s="17">
        <v>8050.4400000000014</v>
      </c>
      <c r="G176" s="17">
        <v>8500</v>
      </c>
      <c r="H176" s="17">
        <v>8500</v>
      </c>
      <c r="I176" s="104">
        <v>8500</v>
      </c>
      <c r="J176" s="31">
        <v>9000</v>
      </c>
      <c r="K176" s="31">
        <v>9500</v>
      </c>
    </row>
    <row r="177" spans="1:12" x14ac:dyDescent="0.25">
      <c r="A177" s="86" t="s">
        <v>128</v>
      </c>
      <c r="B177" s="71" t="s">
        <v>136</v>
      </c>
      <c r="C177" s="64">
        <v>630</v>
      </c>
      <c r="D177" s="15" t="s">
        <v>69</v>
      </c>
      <c r="E177" s="17">
        <v>27703.3</v>
      </c>
      <c r="F177" s="17">
        <v>35300.31</v>
      </c>
      <c r="G177" s="17">
        <v>34400</v>
      </c>
      <c r="H177" s="17">
        <v>34400</v>
      </c>
      <c r="I177" s="104">
        <v>38000</v>
      </c>
      <c r="J177" s="31">
        <v>40000</v>
      </c>
      <c r="K177" s="31">
        <v>42000</v>
      </c>
    </row>
    <row r="178" spans="1:12" x14ac:dyDescent="0.25">
      <c r="A178" s="21" t="s">
        <v>46</v>
      </c>
      <c r="B178" s="62"/>
      <c r="C178" s="22"/>
      <c r="D178" s="23" t="s">
        <v>8</v>
      </c>
      <c r="E178" s="24">
        <f>SUM(E175:E177)</f>
        <v>35072.9</v>
      </c>
      <c r="F178" s="24">
        <f>SUM(F175:F177)</f>
        <v>43378.979999999996</v>
      </c>
      <c r="G178" s="24">
        <f>SUM(G175:G177)</f>
        <v>43900</v>
      </c>
      <c r="H178" s="24">
        <f t="shared" ref="H178:I178" si="25">SUM(H175:H177)</f>
        <v>43900</v>
      </c>
      <c r="I178" s="105">
        <f t="shared" si="25"/>
        <v>47500</v>
      </c>
      <c r="J178" s="24">
        <f t="shared" ref="J178:K178" si="26">SUM(J175:J177)</f>
        <v>50000</v>
      </c>
      <c r="K178" s="24">
        <f t="shared" si="26"/>
        <v>52500</v>
      </c>
    </row>
    <row r="179" spans="1:12" x14ac:dyDescent="0.25">
      <c r="A179" s="40"/>
      <c r="B179" s="63"/>
      <c r="C179" s="41"/>
      <c r="D179" s="42" t="s">
        <v>169</v>
      </c>
      <c r="E179" s="44"/>
      <c r="F179" s="44"/>
      <c r="G179" s="44"/>
      <c r="H179" s="44"/>
      <c r="I179" s="108"/>
      <c r="J179" s="44"/>
      <c r="K179" s="44"/>
    </row>
    <row r="180" spans="1:12" s="47" customFormat="1" x14ac:dyDescent="0.25">
      <c r="A180" s="86" t="s">
        <v>128</v>
      </c>
      <c r="B180" s="90" t="s">
        <v>115</v>
      </c>
      <c r="C180" s="68">
        <v>630</v>
      </c>
      <c r="D180" s="16" t="s">
        <v>149</v>
      </c>
      <c r="E180" s="17">
        <v>503.03</v>
      </c>
      <c r="F180" s="17">
        <v>630.19999999999993</v>
      </c>
      <c r="G180" s="17">
        <v>8484</v>
      </c>
      <c r="H180" s="17">
        <v>8484</v>
      </c>
      <c r="I180" s="104">
        <v>84</v>
      </c>
      <c r="J180" s="31">
        <v>84</v>
      </c>
      <c r="K180" s="31">
        <v>84</v>
      </c>
      <c r="L180" s="93"/>
    </row>
    <row r="181" spans="1:12" s="47" customFormat="1" x14ac:dyDescent="0.25">
      <c r="A181" s="86" t="s">
        <v>128</v>
      </c>
      <c r="B181" s="71" t="s">
        <v>115</v>
      </c>
      <c r="C181" s="68">
        <v>630</v>
      </c>
      <c r="D181" s="16" t="s">
        <v>70</v>
      </c>
      <c r="E181" s="25">
        <v>1417.7900000000002</v>
      </c>
      <c r="F181" s="25">
        <v>3471.8099999999995</v>
      </c>
      <c r="G181" s="25">
        <v>2000</v>
      </c>
      <c r="H181" s="25">
        <v>2000</v>
      </c>
      <c r="I181" s="104">
        <v>2000</v>
      </c>
      <c r="J181" s="31">
        <v>2500</v>
      </c>
      <c r="K181" s="31">
        <v>3000</v>
      </c>
      <c r="L181" s="93"/>
    </row>
    <row r="182" spans="1:12" x14ac:dyDescent="0.25">
      <c r="A182" s="21" t="s">
        <v>46</v>
      </c>
      <c r="B182" s="62"/>
      <c r="C182" s="22"/>
      <c r="D182" s="23" t="s">
        <v>169</v>
      </c>
      <c r="E182" s="24">
        <f t="shared" ref="E182:K182" si="27">SUM(E180:E181)</f>
        <v>1920.8200000000002</v>
      </c>
      <c r="F182" s="24">
        <f t="shared" si="27"/>
        <v>4102.0099999999993</v>
      </c>
      <c r="G182" s="24">
        <f t="shared" si="27"/>
        <v>10484</v>
      </c>
      <c r="H182" s="24">
        <f t="shared" si="27"/>
        <v>10484</v>
      </c>
      <c r="I182" s="105">
        <f t="shared" si="27"/>
        <v>2084</v>
      </c>
      <c r="J182" s="24">
        <f t="shared" si="27"/>
        <v>2584</v>
      </c>
      <c r="K182" s="24">
        <f t="shared" si="27"/>
        <v>3084</v>
      </c>
      <c r="L182" s="98"/>
    </row>
    <row r="183" spans="1:12" x14ac:dyDescent="0.25">
      <c r="A183" s="40"/>
      <c r="B183" s="63" t="s">
        <v>76</v>
      </c>
      <c r="C183" s="41"/>
      <c r="D183" s="42"/>
      <c r="E183" s="43">
        <f t="shared" ref="E183:K183" si="28">SUM(E182,E178,E173,E151:E163)</f>
        <v>144675.89000000001</v>
      </c>
      <c r="F183" s="43">
        <f t="shared" si="28"/>
        <v>163143.06999999995</v>
      </c>
      <c r="G183" s="43">
        <f t="shared" si="28"/>
        <v>203799.01</v>
      </c>
      <c r="H183" s="43">
        <f t="shared" si="28"/>
        <v>203799.01</v>
      </c>
      <c r="I183" s="110">
        <f t="shared" si="28"/>
        <v>190180</v>
      </c>
      <c r="J183" s="43">
        <f t="shared" si="28"/>
        <v>190320</v>
      </c>
      <c r="K183" s="43">
        <f t="shared" si="28"/>
        <v>195820</v>
      </c>
    </row>
    <row r="184" spans="1:12" x14ac:dyDescent="0.25">
      <c r="A184" s="40"/>
      <c r="B184" s="63"/>
      <c r="C184" s="41"/>
      <c r="D184" s="42" t="s">
        <v>47</v>
      </c>
      <c r="E184" s="44"/>
      <c r="F184" s="44"/>
      <c r="G184" s="44"/>
      <c r="H184" s="44"/>
      <c r="I184" s="108"/>
      <c r="J184" s="44"/>
      <c r="K184" s="44"/>
    </row>
    <row r="185" spans="1:12" x14ac:dyDescent="0.25">
      <c r="A185" s="86" t="s">
        <v>144</v>
      </c>
      <c r="B185" s="71" t="s">
        <v>136</v>
      </c>
      <c r="C185" s="64">
        <v>717001</v>
      </c>
      <c r="D185" s="15" t="s">
        <v>23</v>
      </c>
      <c r="E185" s="17">
        <v>50240.98</v>
      </c>
      <c r="F185" s="17">
        <v>51925.96</v>
      </c>
      <c r="G185" s="17">
        <v>52150</v>
      </c>
      <c r="H185" s="17">
        <v>52150</v>
      </c>
      <c r="I185" s="59">
        <f>48000+1120+350</f>
        <v>49470</v>
      </c>
      <c r="J185" s="102">
        <v>52150</v>
      </c>
      <c r="K185" s="102">
        <v>52150</v>
      </c>
    </row>
    <row r="186" spans="1:12" x14ac:dyDescent="0.25">
      <c r="A186" s="86" t="s">
        <v>144</v>
      </c>
      <c r="B186" s="86" t="s">
        <v>136</v>
      </c>
      <c r="C186" s="64">
        <v>717001</v>
      </c>
      <c r="D186" s="15" t="s">
        <v>25</v>
      </c>
      <c r="E186" s="17">
        <v>18344.399999999998</v>
      </c>
      <c r="F186" s="17">
        <v>18835.600000000002</v>
      </c>
      <c r="G186" s="17">
        <v>19269.424999999999</v>
      </c>
      <c r="H186" s="17">
        <v>19269.424999999999</v>
      </c>
      <c r="I186" s="59">
        <f>ROUND((0.3495*I185)+(0.02*I185),0)</f>
        <v>18279</v>
      </c>
      <c r="J186" s="102">
        <f>(0.3495*J185)+(0.02*J185)</f>
        <v>19269.424999999999</v>
      </c>
      <c r="K186" s="102">
        <f>(0.3495*K185)+(0.02*K185)</f>
        <v>19269.424999999999</v>
      </c>
    </row>
    <row r="187" spans="1:12" x14ac:dyDescent="0.25">
      <c r="A187" s="86" t="s">
        <v>144</v>
      </c>
      <c r="B187" s="71" t="s">
        <v>136</v>
      </c>
      <c r="C187" s="64">
        <v>717001</v>
      </c>
      <c r="D187" s="15" t="s">
        <v>99</v>
      </c>
      <c r="E187" s="17">
        <v>421.94</v>
      </c>
      <c r="F187" s="17">
        <v>315.33000000000004</v>
      </c>
      <c r="G187" s="17">
        <v>350</v>
      </c>
      <c r="H187" s="17">
        <v>350</v>
      </c>
      <c r="I187" s="59">
        <v>300</v>
      </c>
      <c r="J187" s="102">
        <v>350</v>
      </c>
      <c r="K187" s="102">
        <v>350</v>
      </c>
    </row>
    <row r="188" spans="1:12" x14ac:dyDescent="0.25">
      <c r="A188" s="86" t="s">
        <v>144</v>
      </c>
      <c r="B188" s="86" t="s">
        <v>136</v>
      </c>
      <c r="C188" s="64">
        <v>717001</v>
      </c>
      <c r="D188" s="15" t="s">
        <v>26</v>
      </c>
      <c r="E188" s="17">
        <v>649.71</v>
      </c>
      <c r="F188" s="17">
        <v>607.70999999999992</v>
      </c>
      <c r="G188" s="17">
        <v>875</v>
      </c>
      <c r="H188" s="17">
        <v>875</v>
      </c>
      <c r="I188" s="59">
        <v>800</v>
      </c>
      <c r="J188" s="102">
        <v>875</v>
      </c>
      <c r="K188" s="102">
        <v>875</v>
      </c>
    </row>
    <row r="189" spans="1:12" x14ac:dyDescent="0.25">
      <c r="A189" s="86" t="s">
        <v>144</v>
      </c>
      <c r="B189" s="71" t="s">
        <v>136</v>
      </c>
      <c r="C189" s="64">
        <v>717001</v>
      </c>
      <c r="D189" s="15" t="s">
        <v>12</v>
      </c>
      <c r="E189" s="17">
        <v>2879.9799999999996</v>
      </c>
      <c r="F189" s="17">
        <v>2418.83</v>
      </c>
      <c r="G189" s="17">
        <v>2600</v>
      </c>
      <c r="H189" s="17">
        <v>2600</v>
      </c>
      <c r="I189" s="59">
        <v>2400</v>
      </c>
      <c r="J189" s="102">
        <v>2600</v>
      </c>
      <c r="K189" s="102">
        <v>2600</v>
      </c>
      <c r="L189" s="98"/>
    </row>
    <row r="190" spans="1:12" x14ac:dyDescent="0.25">
      <c r="A190" s="86" t="s">
        <v>144</v>
      </c>
      <c r="B190" s="86" t="s">
        <v>136</v>
      </c>
      <c r="C190" s="64">
        <v>717001</v>
      </c>
      <c r="D190" s="15" t="s">
        <v>27</v>
      </c>
      <c r="E190" s="17">
        <v>487.83</v>
      </c>
      <c r="F190" s="17">
        <v>498.49999999999994</v>
      </c>
      <c r="G190" s="17">
        <v>573.65</v>
      </c>
      <c r="H190" s="17">
        <v>573.65</v>
      </c>
      <c r="I190" s="59">
        <f>0.011*I185</f>
        <v>544.16999999999996</v>
      </c>
      <c r="J190" s="102">
        <f>0.011*J185</f>
        <v>573.65</v>
      </c>
      <c r="K190" s="102">
        <f>0.011*K185</f>
        <v>573.65</v>
      </c>
      <c r="L190" s="99"/>
    </row>
    <row r="191" spans="1:12" x14ac:dyDescent="0.25">
      <c r="A191" s="86" t="s">
        <v>144</v>
      </c>
      <c r="B191" s="71" t="s">
        <v>136</v>
      </c>
      <c r="C191" s="64">
        <v>717001</v>
      </c>
      <c r="D191" s="15" t="s">
        <v>72</v>
      </c>
      <c r="E191" s="17">
        <v>78499.490000000005</v>
      </c>
      <c r="F191" s="17">
        <v>57172.140000000007</v>
      </c>
      <c r="G191" s="17">
        <v>62000</v>
      </c>
      <c r="H191" s="17">
        <v>62000</v>
      </c>
      <c r="I191" s="59">
        <v>60000</v>
      </c>
      <c r="J191" s="102">
        <v>60000</v>
      </c>
      <c r="K191" s="102">
        <v>60000</v>
      </c>
      <c r="L191" s="100"/>
    </row>
    <row r="192" spans="1:12" x14ac:dyDescent="0.25">
      <c r="A192" s="61"/>
      <c r="B192" s="39"/>
      <c r="C192" s="33"/>
      <c r="D192" s="15"/>
      <c r="E192" s="17"/>
      <c r="F192" s="17"/>
      <c r="G192" s="17"/>
      <c r="H192" s="17"/>
      <c r="I192" s="102"/>
      <c r="J192" s="59"/>
      <c r="K192" s="59"/>
    </row>
    <row r="193" spans="1:12" x14ac:dyDescent="0.25">
      <c r="A193" s="86" t="s">
        <v>144</v>
      </c>
      <c r="B193" s="71" t="s">
        <v>115</v>
      </c>
      <c r="C193" s="64">
        <v>717001</v>
      </c>
      <c r="D193" s="33" t="s">
        <v>71</v>
      </c>
      <c r="E193" s="25">
        <v>6926.03</v>
      </c>
      <c r="F193" s="25"/>
      <c r="G193" s="25"/>
      <c r="H193" s="25"/>
      <c r="I193" s="102"/>
      <c r="J193" s="59"/>
      <c r="K193" s="59"/>
    </row>
    <row r="194" spans="1:12" x14ac:dyDescent="0.25">
      <c r="A194" s="51"/>
      <c r="B194" s="52"/>
      <c r="C194" s="33"/>
      <c r="D194" s="33"/>
      <c r="E194" s="25"/>
      <c r="F194" s="25"/>
      <c r="G194" s="25"/>
      <c r="H194" s="25"/>
      <c r="I194" s="102"/>
      <c r="J194" s="59"/>
      <c r="K194" s="59"/>
      <c r="L194" s="98"/>
    </row>
    <row r="195" spans="1:12" x14ac:dyDescent="0.25">
      <c r="A195" s="86" t="s">
        <v>21</v>
      </c>
      <c r="B195" s="71" t="s">
        <v>136</v>
      </c>
      <c r="C195" s="91">
        <v>717002</v>
      </c>
      <c r="D195" s="15" t="s">
        <v>16</v>
      </c>
      <c r="E195" s="25">
        <v>6943.92</v>
      </c>
      <c r="F195" s="25"/>
      <c r="G195" s="25"/>
      <c r="H195" s="25"/>
      <c r="I195" s="102"/>
      <c r="J195" s="59"/>
      <c r="K195" s="59"/>
      <c r="L195" s="98"/>
    </row>
    <row r="196" spans="1:12" x14ac:dyDescent="0.25">
      <c r="A196" s="86" t="s">
        <v>21</v>
      </c>
      <c r="B196" s="71" t="s">
        <v>115</v>
      </c>
      <c r="C196" s="91">
        <v>714004</v>
      </c>
      <c r="D196" s="16" t="s">
        <v>93</v>
      </c>
      <c r="E196" s="17">
        <v>38306</v>
      </c>
      <c r="F196" s="17"/>
      <c r="G196" s="25"/>
      <c r="H196" s="25"/>
      <c r="I196" s="102"/>
      <c r="J196" s="59"/>
      <c r="K196" s="59"/>
    </row>
    <row r="197" spans="1:12" x14ac:dyDescent="0.25">
      <c r="A197" s="86" t="s">
        <v>21</v>
      </c>
      <c r="B197" s="39" t="s">
        <v>140</v>
      </c>
      <c r="C197" s="33">
        <v>717001</v>
      </c>
      <c r="D197" s="15" t="s">
        <v>168</v>
      </c>
      <c r="E197" s="25"/>
      <c r="F197" s="25"/>
      <c r="G197" s="25"/>
      <c r="H197" s="25"/>
      <c r="I197" s="59">
        <v>30000</v>
      </c>
      <c r="J197" s="59"/>
      <c r="K197" s="59"/>
    </row>
    <row r="198" spans="1:12" x14ac:dyDescent="0.25">
      <c r="A198" s="86" t="s">
        <v>21</v>
      </c>
      <c r="B198" s="117" t="s">
        <v>140</v>
      </c>
      <c r="C198" s="33">
        <v>716</v>
      </c>
      <c r="D198" s="15" t="s">
        <v>162</v>
      </c>
      <c r="E198" s="25"/>
      <c r="F198" s="25"/>
      <c r="G198" s="25">
        <v>10000</v>
      </c>
      <c r="H198" s="25">
        <v>0</v>
      </c>
      <c r="I198" s="59">
        <v>10000</v>
      </c>
      <c r="J198" s="59"/>
      <c r="K198" s="59"/>
    </row>
    <row r="199" spans="1:12" x14ac:dyDescent="0.25">
      <c r="A199" s="86" t="s">
        <v>21</v>
      </c>
      <c r="B199" s="74"/>
      <c r="C199" s="114">
        <v>719014</v>
      </c>
      <c r="D199" s="15" t="s">
        <v>157</v>
      </c>
      <c r="E199" s="25"/>
      <c r="F199" s="25">
        <v>2020.23</v>
      </c>
      <c r="G199" s="17">
        <v>629.15</v>
      </c>
      <c r="H199" s="17">
        <v>629.15</v>
      </c>
      <c r="I199" s="102">
        <v>0</v>
      </c>
      <c r="J199" s="59"/>
      <c r="K199" s="59"/>
    </row>
    <row r="200" spans="1:12" x14ac:dyDescent="0.25">
      <c r="A200" s="40"/>
      <c r="B200" s="63" t="s">
        <v>73</v>
      </c>
      <c r="C200" s="41"/>
      <c r="D200" s="42" t="s">
        <v>47</v>
      </c>
      <c r="E200" s="43">
        <f>SUM(E185:E197)</f>
        <v>203700.28000000003</v>
      </c>
      <c r="F200" s="43">
        <f t="shared" ref="F200:K200" si="29">SUM(F185:F199)</f>
        <v>133794.30000000002</v>
      </c>
      <c r="G200" s="43">
        <f t="shared" si="29"/>
        <v>148447.22500000001</v>
      </c>
      <c r="H200" s="43">
        <f t="shared" si="29"/>
        <v>138447.22500000001</v>
      </c>
      <c r="I200" s="110">
        <f>SUM(I185:I199)</f>
        <v>171793.16999999998</v>
      </c>
      <c r="J200" s="43">
        <f t="shared" si="29"/>
        <v>135818.07500000001</v>
      </c>
      <c r="K200" s="43">
        <f t="shared" si="29"/>
        <v>135818.07500000001</v>
      </c>
      <c r="L200" s="98"/>
    </row>
    <row r="201" spans="1:12" ht="15.75" thickBot="1" x14ac:dyDescent="0.3">
      <c r="A201" s="130" t="s">
        <v>74</v>
      </c>
      <c r="B201" s="131"/>
      <c r="C201" s="131"/>
      <c r="D201" s="132"/>
      <c r="E201" s="27">
        <f t="shared" ref="E201:K201" si="30">SUM(E200,E183)</f>
        <v>348376.17000000004</v>
      </c>
      <c r="F201" s="27">
        <f t="shared" si="30"/>
        <v>296937.37</v>
      </c>
      <c r="G201" s="27">
        <f t="shared" si="30"/>
        <v>352246.23499999999</v>
      </c>
      <c r="H201" s="27">
        <f t="shared" si="30"/>
        <v>342246.23499999999</v>
      </c>
      <c r="I201" s="106">
        <f>SUM(I200,I183)</f>
        <v>361973.17</v>
      </c>
      <c r="J201" s="27">
        <f t="shared" si="30"/>
        <v>326138.07500000001</v>
      </c>
      <c r="K201" s="27">
        <f t="shared" si="30"/>
        <v>331638.07500000001</v>
      </c>
    </row>
    <row r="202" spans="1:12" ht="16.5" thickBot="1" x14ac:dyDescent="0.3">
      <c r="A202" s="53"/>
      <c r="B202" s="139" t="s">
        <v>14</v>
      </c>
      <c r="C202" s="140"/>
      <c r="D202" s="141"/>
      <c r="E202" s="37">
        <f t="shared" ref="E202:K202" si="31">SUM(E201,E148)</f>
        <v>1002241.12</v>
      </c>
      <c r="F202" s="37">
        <f t="shared" si="31"/>
        <v>919102.17999999993</v>
      </c>
      <c r="G202" s="37">
        <f t="shared" si="31"/>
        <v>923851.55</v>
      </c>
      <c r="H202" s="37">
        <f t="shared" si="31"/>
        <v>913851.55</v>
      </c>
      <c r="I202" s="107">
        <f t="shared" si="31"/>
        <v>855227.875</v>
      </c>
      <c r="J202" s="37">
        <f t="shared" si="31"/>
        <v>794758.17500000005</v>
      </c>
      <c r="K202" s="37">
        <f t="shared" si="31"/>
        <v>805880.17500000005</v>
      </c>
    </row>
    <row r="203" spans="1:12" ht="15.75" x14ac:dyDescent="0.25">
      <c r="A203" s="54"/>
      <c r="B203" s="54" t="s">
        <v>19</v>
      </c>
      <c r="C203" s="54"/>
      <c r="D203" s="54"/>
      <c r="E203" s="5"/>
      <c r="F203" s="5"/>
      <c r="G203" s="5"/>
      <c r="H203" s="5"/>
      <c r="I203" s="5"/>
      <c r="J203" s="5"/>
      <c r="K203" s="5"/>
    </row>
    <row r="204" spans="1:12" ht="15.75" x14ac:dyDescent="0.25">
      <c r="A204" s="55"/>
      <c r="B204" s="55"/>
      <c r="C204" s="54" t="s">
        <v>170</v>
      </c>
      <c r="D204" s="54"/>
      <c r="E204" s="5"/>
      <c r="F204" s="5"/>
      <c r="G204" s="5"/>
      <c r="H204" s="5"/>
      <c r="I204" s="5"/>
      <c r="J204" s="5"/>
      <c r="K204" s="5"/>
    </row>
    <row r="205" spans="1:12" ht="15.75" x14ac:dyDescent="0.25">
      <c r="A205" s="102"/>
      <c r="B205" s="102"/>
      <c r="C205" s="54" t="s">
        <v>171</v>
      </c>
      <c r="D205" s="54"/>
      <c r="E205" s="5"/>
      <c r="F205" s="5"/>
      <c r="G205" s="5"/>
      <c r="H205" s="5"/>
      <c r="I205" s="5"/>
      <c r="J205" s="5"/>
      <c r="K205" s="5"/>
    </row>
    <row r="206" spans="1:12" ht="15.75" x14ac:dyDescent="0.25">
      <c r="A206" s="60"/>
      <c r="B206" s="60"/>
      <c r="C206" s="54" t="s">
        <v>172</v>
      </c>
      <c r="D206" s="54"/>
      <c r="E206" s="5"/>
      <c r="F206" s="5"/>
      <c r="G206" s="5"/>
      <c r="H206" s="5"/>
      <c r="I206" s="5"/>
      <c r="J206" s="5"/>
      <c r="K206" s="5"/>
      <c r="L206" s="95"/>
    </row>
    <row r="207" spans="1:12" s="4" customFormat="1" ht="5.25" customHeight="1" x14ac:dyDescent="0.25">
      <c r="A207" s="54"/>
      <c r="B207" s="54"/>
      <c r="C207" s="54"/>
      <c r="D207" s="54"/>
      <c r="E207" s="5"/>
      <c r="F207" s="5"/>
      <c r="G207" s="5"/>
      <c r="H207" s="5"/>
      <c r="I207" s="5"/>
      <c r="J207" s="5"/>
      <c r="K207" s="5"/>
      <c r="L207" s="95"/>
    </row>
    <row r="208" spans="1:12" s="4" customFormat="1" ht="15.75" customHeight="1" x14ac:dyDescent="0.25">
      <c r="E208" s="5"/>
      <c r="F208" s="5"/>
      <c r="G208" s="5"/>
      <c r="H208" s="5"/>
      <c r="I208" s="5"/>
      <c r="J208" s="5"/>
      <c r="K208" s="5"/>
      <c r="L208" s="93"/>
    </row>
  </sheetData>
  <mergeCells count="14">
    <mergeCell ref="A201:D201"/>
    <mergeCell ref="B202:D202"/>
    <mergeCell ref="A149:D149"/>
    <mergeCell ref="I52:K52"/>
    <mergeCell ref="A54:D54"/>
    <mergeCell ref="A148:D148"/>
    <mergeCell ref="B1:K1"/>
    <mergeCell ref="B2:K2"/>
    <mergeCell ref="B49:D49"/>
    <mergeCell ref="A48:D48"/>
    <mergeCell ref="I5:K5"/>
    <mergeCell ref="A7:D7"/>
    <mergeCell ref="A28:D28"/>
    <mergeCell ref="A29:D29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2021-11-11T10:29:48Z</cp:lastPrinted>
  <dcterms:created xsi:type="dcterms:W3CDTF">2015-11-12T08:45:14Z</dcterms:created>
  <dcterms:modified xsi:type="dcterms:W3CDTF">2021-12-21T13:07:47Z</dcterms:modified>
</cp:coreProperties>
</file>