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Obec</author>
    <author>Ekonom</author>
  </authors>
  <commentList>
    <comment ref="E14" authorId="0">
      <text>
        <r>
          <rPr>
            <b/>
            <sz val="8"/>
            <rFont val="Tahoma"/>
            <family val="2"/>
          </rPr>
          <t xml:space="preserve">Obec:
</t>
        </r>
        <r>
          <rPr>
            <sz val="8"/>
            <rFont val="Tahoma"/>
            <family val="2"/>
          </rPr>
          <t>Zvýšenie príjmov na základe zvýšenia poplatku za odvoz TKO.
FO: 56 500 €,
PO:   7 500 €.</t>
        </r>
      </text>
    </comment>
    <comment ref="H204" authorId="0">
      <text>
        <r>
          <rPr>
            <b/>
            <sz val="8"/>
            <rFont val="Tahoma"/>
            <family val="2"/>
          </rPr>
          <t>Obec:</t>
        </r>
        <r>
          <rPr>
            <sz val="8"/>
            <rFont val="Tahoma"/>
            <family val="2"/>
          </rPr>
          <t xml:space="preserve">
Z uvedeného objemu prostriedkov budú podporené nasledovné akcie:
- deň matiek,
- darčeky starým a ŤZP občanom,
- Juliáles,
- Mikuláš + Mikuláš ŤZP,
- Dobrá novina,
- Nebo na zemi,
- deň rodiny,
- odborné prednášky,
- nákup drobných prezentov.</t>
        </r>
      </text>
    </comment>
    <comment ref="H27" authorId="1">
      <text>
        <r>
          <rPr>
            <b/>
            <sz val="9"/>
            <rFont val="Tahoma"/>
            <family val="2"/>
          </rPr>
          <t>Ekonom:</t>
        </r>
        <r>
          <rPr>
            <sz val="9"/>
            <rFont val="Tahoma"/>
            <family val="2"/>
          </rPr>
          <t xml:space="preserve">
prevažne príjem z refundácie - stavebný úrad</t>
        </r>
      </text>
    </comment>
    <comment ref="H275" authorId="1">
      <text>
        <r>
          <rPr>
            <b/>
            <sz val="9"/>
            <rFont val="Tahoma"/>
            <family val="2"/>
          </rPr>
          <t>Ekonom:</t>
        </r>
        <r>
          <rPr>
            <sz val="9"/>
            <rFont val="Tahoma"/>
            <family val="2"/>
          </rPr>
          <t xml:space="preserve">
kancelársky papier, toner,
čistiace prostriedky, kópie, kancelárske potreby a iné </t>
        </r>
      </text>
    </comment>
    <comment ref="H256" authorId="1">
      <text>
        <r>
          <rPr>
            <b/>
            <sz val="9"/>
            <rFont val="Tahoma"/>
            <family val="2"/>
          </rPr>
          <t xml:space="preserve">Ekonom:
</t>
        </r>
        <r>
          <rPr>
            <sz val="9"/>
            <rFont val="Tahoma"/>
            <family val="2"/>
          </rPr>
          <t>s novým zamestnancom - Správa majetku obce</t>
        </r>
      </text>
    </comment>
    <comment ref="J27" authorId="1">
      <text>
        <r>
          <rPr>
            <b/>
            <sz val="9"/>
            <rFont val="Tahoma"/>
            <family val="2"/>
          </rPr>
          <t>Ekonom:</t>
        </r>
        <r>
          <rPr>
            <sz val="9"/>
            <rFont val="Tahoma"/>
            <family val="2"/>
          </rPr>
          <t xml:space="preserve">
prevažne príjem z refundácie - stavebný úrad</t>
        </r>
      </text>
    </comment>
    <comment ref="K27" authorId="1">
      <text>
        <r>
          <rPr>
            <b/>
            <sz val="9"/>
            <rFont val="Tahoma"/>
            <family val="2"/>
          </rPr>
          <t>Ekonom:</t>
        </r>
        <r>
          <rPr>
            <sz val="9"/>
            <rFont val="Tahoma"/>
            <family val="2"/>
          </rPr>
          <t xml:space="preserve">
prevažne príjem z refundácie - stavebný úrad</t>
        </r>
      </text>
    </comment>
    <comment ref="J256" authorId="1">
      <text>
        <r>
          <rPr>
            <b/>
            <sz val="9"/>
            <rFont val="Tahoma"/>
            <family val="2"/>
          </rPr>
          <t xml:space="preserve">Ekonom:
</t>
        </r>
        <r>
          <rPr>
            <sz val="9"/>
            <rFont val="Tahoma"/>
            <family val="2"/>
          </rPr>
          <t>s novým zamestnancom - Správa majetku obce</t>
        </r>
      </text>
    </comment>
    <comment ref="K256" authorId="1">
      <text>
        <r>
          <rPr>
            <b/>
            <sz val="9"/>
            <rFont val="Tahoma"/>
            <family val="2"/>
          </rPr>
          <t xml:space="preserve">Ekonom:
</t>
        </r>
        <r>
          <rPr>
            <sz val="9"/>
            <rFont val="Tahoma"/>
            <family val="2"/>
          </rPr>
          <t>s novým zamestnancom - Správa majetku obce</t>
        </r>
      </text>
    </comment>
    <comment ref="J275" authorId="1">
      <text>
        <r>
          <rPr>
            <b/>
            <sz val="9"/>
            <rFont val="Tahoma"/>
            <family val="2"/>
          </rPr>
          <t>Ekonom:</t>
        </r>
        <r>
          <rPr>
            <sz val="9"/>
            <rFont val="Tahoma"/>
            <family val="2"/>
          </rPr>
          <t xml:space="preserve">
kancelársky papier, toner,
čistiace prostriedky, kópie, kancelárske potreby a iné </t>
        </r>
      </text>
    </comment>
    <comment ref="K275" authorId="1">
      <text>
        <r>
          <rPr>
            <b/>
            <sz val="9"/>
            <rFont val="Tahoma"/>
            <family val="2"/>
          </rPr>
          <t>Ekonom:</t>
        </r>
        <r>
          <rPr>
            <sz val="9"/>
            <rFont val="Tahoma"/>
            <family val="2"/>
          </rPr>
          <t xml:space="preserve">
kancelársky papier, toner,
čistiace prostriedky, kópie, kancelárske potreby a iné </t>
        </r>
      </text>
    </comment>
    <comment ref="H198" authorId="1">
      <text>
        <r>
          <rPr>
            <b/>
            <sz val="9"/>
            <rFont val="Tahoma"/>
            <family val="2"/>
          </rPr>
          <t>Ekonom:</t>
        </r>
        <r>
          <rPr>
            <sz val="9"/>
            <rFont val="Tahoma"/>
            <family val="2"/>
          </rPr>
          <t xml:space="preserve">
188 759 € podľa VZN
95 297 € nepoužité z 2017</t>
        </r>
      </text>
    </comment>
    <comment ref="H7" authorId="1">
      <text>
        <r>
          <rPr>
            <b/>
            <sz val="9"/>
            <rFont val="Tahoma"/>
            <family val="2"/>
          </rPr>
          <t>Ekonom:</t>
        </r>
        <r>
          <rPr>
            <sz val="9"/>
            <rFont val="Tahoma"/>
            <family val="2"/>
          </rPr>
          <t xml:space="preserve">
podľa roku 2018
-rozpis z MF SR okolo 15.12.2018</t>
        </r>
      </text>
    </comment>
    <comment ref="H181" authorId="1">
      <text>
        <r>
          <rPr>
            <b/>
            <sz val="9"/>
            <rFont val="Tahoma"/>
            <family val="2"/>
          </rPr>
          <t>Ekonom:</t>
        </r>
        <r>
          <rPr>
            <sz val="9"/>
            <rFont val="Tahoma"/>
            <family val="2"/>
          </rPr>
          <t xml:space="preserve">
odhad,
predpokladané navýšenie na základe nových koeficientov</t>
        </r>
      </text>
    </comment>
  </commentList>
</comments>
</file>

<file path=xl/sharedStrings.xml><?xml version="1.0" encoding="utf-8"?>
<sst xmlns="http://schemas.openxmlformats.org/spreadsheetml/2006/main" count="611" uniqueCount="411">
  <si>
    <t>(sumy sú uvádzané v €)</t>
  </si>
  <si>
    <t>PRÍJMOVÁ ČASŤ</t>
  </si>
  <si>
    <t>Text</t>
  </si>
  <si>
    <t>Podielové dane</t>
  </si>
  <si>
    <t>Daň z pozemkov</t>
  </si>
  <si>
    <t>Daň zo stavieb</t>
  </si>
  <si>
    <t>Daň z bytov</t>
  </si>
  <si>
    <t>Daň za psa</t>
  </si>
  <si>
    <t>Daň za ubytovanie</t>
  </si>
  <si>
    <t>Daň za verejné priestranstvo</t>
  </si>
  <si>
    <t>Poplatok za TKO</t>
  </si>
  <si>
    <t xml:space="preserve"> </t>
  </si>
  <si>
    <t xml:space="preserve">Daňové príjmy spolu </t>
  </si>
  <si>
    <t>Administratívne poplatky</t>
  </si>
  <si>
    <t>Pokuty, penále a iné sankcie</t>
  </si>
  <si>
    <t>Poplatky z predaja tovarov a služieb</t>
  </si>
  <si>
    <t>Poplatok za znečisťovanie ovzdušia</t>
  </si>
  <si>
    <t>Úroky</t>
  </si>
  <si>
    <t xml:space="preserve">Ostatné príjmy  </t>
  </si>
  <si>
    <t>Nedaňové príjmy spolu</t>
  </si>
  <si>
    <t>MOS</t>
  </si>
  <si>
    <t>PnD - osobitný príjemca</t>
  </si>
  <si>
    <t>Granty a transfery spolu</t>
  </si>
  <si>
    <t>Vlastné príjmy  SŠ</t>
  </si>
  <si>
    <t>BEŽNÉ PRÍJMY SPOLU</t>
  </si>
  <si>
    <t>VÝDAVKOVÁ ČASŤ</t>
  </si>
  <si>
    <t>Členstvo v združeniach</t>
  </si>
  <si>
    <t>Audity indiv. + konsolid. účt. závierky</t>
  </si>
  <si>
    <t>Plánovanie, manažment a kontrola</t>
  </si>
  <si>
    <t>Časopis Lendak</t>
  </si>
  <si>
    <t>WEB stránka obce</t>
  </si>
  <si>
    <t>WEB stránka - odvody</t>
  </si>
  <si>
    <t>Propagácia a prezentácia obce</t>
  </si>
  <si>
    <t>Kronika - kancelárske potreby</t>
  </si>
  <si>
    <t>Kronika - odmena</t>
  </si>
  <si>
    <t>Kronika - odvody</t>
  </si>
  <si>
    <t>Kronika obce Lendak</t>
  </si>
  <si>
    <t>Obecná knižnica</t>
  </si>
  <si>
    <t>Propagácia a marketing</t>
  </si>
  <si>
    <t>Poslanci odmena</t>
  </si>
  <si>
    <t>Poslanci odvody</t>
  </si>
  <si>
    <t>Zasadnutia orgánov obce</t>
  </si>
  <si>
    <t>Školenia,kurzy,semináre,porady</t>
  </si>
  <si>
    <t>Cestovné náhrady</t>
  </si>
  <si>
    <t>Vzdelávanie zamestnancov obce</t>
  </si>
  <si>
    <t>Interné služby obce</t>
  </si>
  <si>
    <t>Činnosť matriky a evidencie obyvateľov</t>
  </si>
  <si>
    <t>Činnosť stavebného úradu</t>
  </si>
  <si>
    <t>Referendum/voľby</t>
  </si>
  <si>
    <t>Služby občanom</t>
  </si>
  <si>
    <t>Pohonné hmoty - Požiarna ochrana</t>
  </si>
  <si>
    <t>Zákonné poistenie-Požiarna ochrana</t>
  </si>
  <si>
    <t>Dobrovoľný hasičský zbor</t>
  </si>
  <si>
    <t>STK,emisná</t>
  </si>
  <si>
    <t>Ochrana pred požiarmi</t>
  </si>
  <si>
    <t>Bezpečnosť, právo a poriadok</t>
  </si>
  <si>
    <t xml:space="preserve">Dohoda s ÚPSVaR (prac.pri likvidácii odpadu) OBEC </t>
  </si>
  <si>
    <t>Dohoda s ÚPSVaR (prac.pri likvidácii odpadu) ÚPSVaR</t>
  </si>
  <si>
    <t>Zvoz a odvoz odpadu</t>
  </si>
  <si>
    <t>Odpadové hospodárstvo</t>
  </si>
  <si>
    <t>Výstavba MK-3.etapa</t>
  </si>
  <si>
    <t>Realizácia chodník na Hlavnej smer T.Kotlina</t>
  </si>
  <si>
    <t>PD na MK Jarná (v r. 2014: polohopis,výškopis)</t>
  </si>
  <si>
    <t>Pozemné komunikácie</t>
  </si>
  <si>
    <t>bez RK</t>
  </si>
  <si>
    <t>ZŠ vzdel. Poukazy</t>
  </si>
  <si>
    <t>ZŠ asistent učiteľa</t>
  </si>
  <si>
    <t>ZŠ asistent učiteľa - soc. znevýhod.prostr.</t>
  </si>
  <si>
    <t xml:space="preserve">Originálne kompetencie </t>
  </si>
  <si>
    <t xml:space="preserve">Spojená škola  </t>
  </si>
  <si>
    <t>Materská škola- prenesený výkon</t>
  </si>
  <si>
    <t>Materská škola so školskou jedálňou</t>
  </si>
  <si>
    <t>Kapitálové Spojená škola 2013</t>
  </si>
  <si>
    <t>Školský úrad</t>
  </si>
  <si>
    <t>Vzdelávanie</t>
  </si>
  <si>
    <t>Repre-kultúra</t>
  </si>
  <si>
    <t>Licencia infokanál</t>
  </si>
  <si>
    <t>Všeobecný materiál</t>
  </si>
  <si>
    <t>Údržba informačných technológií-infotext</t>
  </si>
  <si>
    <t>Podpora kultúrnych podujatí</t>
  </si>
  <si>
    <t>Elektrická energia, plyn/kino</t>
  </si>
  <si>
    <t>Údržba KD vo Dvore na základe zmluvy</t>
  </si>
  <si>
    <t xml:space="preserve">Kultúra </t>
  </si>
  <si>
    <t>Kruciáta</t>
  </si>
  <si>
    <t>Slovenský orol</t>
  </si>
  <si>
    <t>Združenie Mariánskej mládeže</t>
  </si>
  <si>
    <t>Múzeum ľudovej kultúry</t>
  </si>
  <si>
    <t>Šachový klub</t>
  </si>
  <si>
    <t>OZ Kicora</t>
  </si>
  <si>
    <t>Futbalový klub</t>
  </si>
  <si>
    <t>Konské záprahy - Nebus</t>
  </si>
  <si>
    <t>Únia nevidiacich</t>
  </si>
  <si>
    <t>Dotácie z rozpočtu obce</t>
  </si>
  <si>
    <t>Opatrovateľská služba</t>
  </si>
  <si>
    <t>Príspevky</t>
  </si>
  <si>
    <t>Dotácie a príspevky</t>
  </si>
  <si>
    <t>Výstavba detského ihriska</t>
  </si>
  <si>
    <t>Údržba MR</t>
  </si>
  <si>
    <t>Elektrická energia-VO</t>
  </si>
  <si>
    <t>Prostredie pre život</t>
  </si>
  <si>
    <t>Elektrická energia</t>
  </si>
  <si>
    <t>Plyn</t>
  </si>
  <si>
    <t>Poštovné</t>
  </si>
  <si>
    <t>Telekomunikačné služby</t>
  </si>
  <si>
    <t>Koncesionárske poplatky</t>
  </si>
  <si>
    <t>Výpočtová technika</t>
  </si>
  <si>
    <t>Knihy, tlač, publikácie</t>
  </si>
  <si>
    <t>Pracovné odevy, obuv</t>
  </si>
  <si>
    <t>Reprezentačné</t>
  </si>
  <si>
    <t>isamospráva - internet, ASU</t>
  </si>
  <si>
    <t>Náklady na auto</t>
  </si>
  <si>
    <t>Údržba - okolie kostola</t>
  </si>
  <si>
    <t>PD rekonštrukcia budovy OcÚ</t>
  </si>
  <si>
    <t>Verejné obstarávanie</t>
  </si>
  <si>
    <t>Vypracovanie plánu PHSR</t>
  </si>
  <si>
    <t>Revízie zariadení</t>
  </si>
  <si>
    <t>Poplatok Telecom</t>
  </si>
  <si>
    <t>Poradenstvo NFP - eurofondy</t>
  </si>
  <si>
    <t>Právnické služby</t>
  </si>
  <si>
    <t>Daň z nehnuteľností</t>
  </si>
  <si>
    <t>Poplatky a odvody</t>
  </si>
  <si>
    <t>SOZA, Slovgram</t>
  </si>
  <si>
    <t>Stravovanie</t>
  </si>
  <si>
    <t>Poistenie majetku obce</t>
  </si>
  <si>
    <t>Sociálny fond - tvorba</t>
  </si>
  <si>
    <t>Kolky</t>
  </si>
  <si>
    <t>Dohody o vykonaní práce</t>
  </si>
  <si>
    <t>Posudky - opatrovateľská služba</t>
  </si>
  <si>
    <t xml:space="preserve">Potok Gendreje </t>
  </si>
  <si>
    <t xml:space="preserve">GP na MK </t>
  </si>
  <si>
    <t>Podporná činnosť</t>
  </si>
  <si>
    <t>združené prostr.-inžinierske siete</t>
  </si>
  <si>
    <t>Príjmy z prenájmu</t>
  </si>
  <si>
    <t>Úver "Rekonštrukcia a výstavba MK"</t>
  </si>
  <si>
    <t>prevod z Rezervného fondu obce</t>
  </si>
  <si>
    <t>finančné prostriedky z termínovaného vkladu</t>
  </si>
  <si>
    <t>finančné prostriedky zo združených prostr.</t>
  </si>
  <si>
    <t>Finančné operácie spolu</t>
  </si>
  <si>
    <t>Majetkoprávne vysporiadanie MK</t>
  </si>
  <si>
    <t>Bežné príjmy</t>
  </si>
  <si>
    <t>Kapitálové príjmy</t>
  </si>
  <si>
    <t>Príjmové finančné operácie</t>
  </si>
  <si>
    <t>Bežné výdavky</t>
  </si>
  <si>
    <t>Kapitálové výdavky</t>
  </si>
  <si>
    <t>Výdavkové finančné operácie</t>
  </si>
  <si>
    <t>VÝDAVKY SPOLU</t>
  </si>
  <si>
    <t>Hospodársky výsledok bežného rozpočtu</t>
  </si>
  <si>
    <t>Hospodársky výsledok kapitálového rozpočtu</t>
  </si>
  <si>
    <t>Výsledok fin. operácií</t>
  </si>
  <si>
    <t>Celkové príjmy</t>
  </si>
  <si>
    <t>Celkové výdavky</t>
  </si>
  <si>
    <t>Dotácia prístavba MŠ</t>
  </si>
  <si>
    <t>Bezpečnostný projekt databázy OcÚ</t>
  </si>
  <si>
    <t>Úradná tabuľa obce a vývesky</t>
  </si>
  <si>
    <t>Nájomné PUS</t>
  </si>
  <si>
    <t>predpoklad tvorby rezervného fondu</t>
  </si>
  <si>
    <t>Obstaranie nového územného plánu obce</t>
  </si>
  <si>
    <t>Výmenné pobyty mládeže</t>
  </si>
  <si>
    <t>Návrhy rozpočtov</t>
  </si>
  <si>
    <t>Verejné osvetlenie - Jarná ulica</t>
  </si>
  <si>
    <t>Celkové hospodárenie obce</t>
  </si>
  <si>
    <t>Folk. skupina Kicora</t>
  </si>
  <si>
    <t>Erko</t>
  </si>
  <si>
    <t>Dobrovoľný hasičský zbor - uniformy</t>
  </si>
  <si>
    <t>620; 630</t>
  </si>
  <si>
    <t>WEB stránka - mzda</t>
  </si>
  <si>
    <t>normatívne presun  z predch.roku</t>
  </si>
  <si>
    <t xml:space="preserve">Spojená škola - normatív </t>
  </si>
  <si>
    <t>MŠ-presun z predch.roka (prenesený výkon)</t>
  </si>
  <si>
    <t>Údržba budovy OcÚ, zdr. stredisko</t>
  </si>
  <si>
    <t>Predaj pozemkov</t>
  </si>
  <si>
    <t>312, 311</t>
  </si>
  <si>
    <t>620;630</t>
  </si>
  <si>
    <t>Komisia PHSR: odmena a odvody</t>
  </si>
  <si>
    <t>Chodník - vodor.dopr.značenie</t>
  </si>
  <si>
    <t>Multif.ihrisko Dvor (rekonštrukcia)</t>
  </si>
  <si>
    <t>Multif.ihrisko Dvor (proj.dokumentácia)</t>
  </si>
  <si>
    <t>Multifunkčné ihrisko Dvor (údržba)</t>
  </si>
  <si>
    <t>Telekomunikačná technika</t>
  </si>
  <si>
    <t>Ostatné špecifické služby</t>
  </si>
  <si>
    <t>Geodetické práce</t>
  </si>
  <si>
    <t>Odchyt psov</t>
  </si>
  <si>
    <t>Oprava chodníkov</t>
  </si>
  <si>
    <t xml:space="preserve">Nový automobil </t>
  </si>
  <si>
    <t>Údržba MK:zemné práce + navážka štrku (príspevok)</t>
  </si>
  <si>
    <t>Údržba budovy knižnice</t>
  </si>
  <si>
    <t>Kino a kultúrny dom vo Dvore</t>
  </si>
  <si>
    <t>Zberný dvor (stavba) - spoluúčasť</t>
  </si>
  <si>
    <t>Zberný dvor (technika) - spoluúčasť</t>
  </si>
  <si>
    <t>kapitálové prostriedky SŠ z min. rokov</t>
  </si>
  <si>
    <t>610;620;630</t>
  </si>
  <si>
    <t>nenormatívne 5 ročné deti - z predch. roka</t>
  </si>
  <si>
    <t>normatívne prostriedky - z predch. roka</t>
  </si>
  <si>
    <t>Príjmy z prenájmu pôdy</t>
  </si>
  <si>
    <t>MK - odvodnenie, lapače (príspevok)</t>
  </si>
  <si>
    <t>Kapitálové Spojená škola 2014; 2017</t>
  </si>
  <si>
    <t>Výstavba a oplotenie cintorína</t>
  </si>
  <si>
    <t>Údržba kino</t>
  </si>
  <si>
    <t>Príspevok - výstaba budovy PrO</t>
  </si>
  <si>
    <t>Kapitálové Spojená škola 2015; 2016; 2017</t>
  </si>
  <si>
    <t>0840</t>
  </si>
  <si>
    <t>0112</t>
  </si>
  <si>
    <t>0111</t>
  </si>
  <si>
    <t>0820</t>
  </si>
  <si>
    <t>0950</t>
  </si>
  <si>
    <t>0133</t>
  </si>
  <si>
    <t>0160</t>
  </si>
  <si>
    <t>0320</t>
  </si>
  <si>
    <t>0510</t>
  </si>
  <si>
    <t>0520</t>
  </si>
  <si>
    <t>0451</t>
  </si>
  <si>
    <t>0980</t>
  </si>
  <si>
    <t>09111</t>
  </si>
  <si>
    <t>0640</t>
  </si>
  <si>
    <t>0810</t>
  </si>
  <si>
    <t>0170</t>
  </si>
  <si>
    <t>0830</t>
  </si>
  <si>
    <t>1070</t>
  </si>
  <si>
    <t>Fun.klas.</t>
  </si>
  <si>
    <t>Ek.klas.</t>
  </si>
  <si>
    <t>Ek.klas</t>
  </si>
  <si>
    <t>PROGRAM č. 001</t>
  </si>
  <si>
    <t>Podprogram 00201</t>
  </si>
  <si>
    <t>Podprogram 00202</t>
  </si>
  <si>
    <t>Podprogram 00203</t>
  </si>
  <si>
    <t>PROGRAM č. 002</t>
  </si>
  <si>
    <t>Podprogram 00301</t>
  </si>
  <si>
    <t>Podprogram 00302</t>
  </si>
  <si>
    <t>PROGRAM č. 003</t>
  </si>
  <si>
    <t>PROGRAM č. 004</t>
  </si>
  <si>
    <t>PROGRAM č. 005</t>
  </si>
  <si>
    <t>Podprogram 00502</t>
  </si>
  <si>
    <t>Podprogram 00601</t>
  </si>
  <si>
    <t>PROGRAM č. 006</t>
  </si>
  <si>
    <t>PROGRAM č. 007</t>
  </si>
  <si>
    <t>PROGRAM č. 008</t>
  </si>
  <si>
    <t>Podprogram 00901</t>
  </si>
  <si>
    <t>Podprogram 00902</t>
  </si>
  <si>
    <t>PROGRAM č. 009</t>
  </si>
  <si>
    <t>Podprogram 01001</t>
  </si>
  <si>
    <t>Podprogram 01002</t>
  </si>
  <si>
    <t>PROGRAM č. 010</t>
  </si>
  <si>
    <t>Podprogram 01101</t>
  </si>
  <si>
    <t>Podprogram 01103</t>
  </si>
  <si>
    <t>PROGRAM č. 11</t>
  </si>
  <si>
    <t xml:space="preserve">Verejné osvetlenie  </t>
  </si>
  <si>
    <t>Ihriská a športoviská</t>
  </si>
  <si>
    <t>LEGENDA:</t>
  </si>
  <si>
    <t>PROGRAM č. 012</t>
  </si>
  <si>
    <t>kapitálové finančné prostriedky</t>
  </si>
  <si>
    <t>bežné finančné prostriedky</t>
  </si>
  <si>
    <t>Mikuláš Badovský - šport. reprezentácia v lukostreľbe</t>
  </si>
  <si>
    <t>Rezerva na dotácie z rozpočtu obce</t>
  </si>
  <si>
    <t>633006</t>
  </si>
  <si>
    <t>Materiál - údržba cintorína</t>
  </si>
  <si>
    <t>620</t>
  </si>
  <si>
    <t>Odvody - údržba cintorína</t>
  </si>
  <si>
    <t>Školenia, kurzy, semináre</t>
  </si>
  <si>
    <t>Premostenie Mlynská - Lemeje</t>
  </si>
  <si>
    <t>Skutočnosť 2016</t>
  </si>
  <si>
    <t>PD parkovisko SŠ</t>
  </si>
  <si>
    <t>Výstavba - rozšírenie kanalizácie a ČOV</t>
  </si>
  <si>
    <t>Rekonštrukcia ČOV</t>
  </si>
  <si>
    <t>634001</t>
  </si>
  <si>
    <t>Materiál - PHL</t>
  </si>
  <si>
    <t>637014</t>
  </si>
  <si>
    <t>Refundácia PD - ul. Jarná NN</t>
  </si>
  <si>
    <t xml:space="preserve">Finančné operácie </t>
  </si>
  <si>
    <t>Knižnica - knihy</t>
  </si>
  <si>
    <t>PD - rekonštrukcia KD</t>
  </si>
  <si>
    <t>Pripojovací príplatok - Jarná ulica NN</t>
  </si>
  <si>
    <t>Projektová dokumentácia PD-Jarná ulica NN</t>
  </si>
  <si>
    <t>Multifunkčné ihrisko Dvor - el. energia</t>
  </si>
  <si>
    <t>Spolufinancovanie dotácia "Praxou k zamestnaniu"</t>
  </si>
  <si>
    <t>zábezpeka zber.dvor - vrátenie</t>
  </si>
  <si>
    <t>Noc s Andersenom</t>
  </si>
  <si>
    <t>Software do knižnice</t>
  </si>
  <si>
    <t>610</t>
  </si>
  <si>
    <t>Mzda - údržba cintorína</t>
  </si>
  <si>
    <t>Sankársky klub</t>
  </si>
  <si>
    <t>610;620</t>
  </si>
  <si>
    <t>Kapitálové Spojená škola 2018 (Rekonštrukcia ZUŠ)</t>
  </si>
  <si>
    <t>Rok</t>
  </si>
  <si>
    <t>Zberný dvor (stavba) - dotácia</t>
  </si>
  <si>
    <t>Rekonštrukcia šatní (dotácia + spoluúčasť)</t>
  </si>
  <si>
    <t>SMS - služba občanom</t>
  </si>
  <si>
    <t>Softvér - licencie</t>
  </si>
  <si>
    <t>Nádoby na posypový materiál</t>
  </si>
  <si>
    <t>Prostriedky pre obec Výborná (ambulancia detského lekára)</t>
  </si>
  <si>
    <r>
      <t>Spolufinancovanie dotácia "Cesta na trh práce"-</t>
    </r>
    <r>
      <rPr>
        <sz val="8"/>
        <color indexed="8"/>
        <rFont val="Times New Roman"/>
        <family val="1"/>
      </rPr>
      <t>múzeum</t>
    </r>
  </si>
  <si>
    <t>Rozpočet Obce Lendak na roky 2019 - 2021</t>
  </si>
  <si>
    <t>Skutočnosť 2017</t>
  </si>
  <si>
    <t>Schválený 2018</t>
  </si>
  <si>
    <t>Očakávaná skut.</t>
  </si>
  <si>
    <t>Návrhy</t>
  </si>
  <si>
    <t>2019 poslanci</t>
  </si>
  <si>
    <t>Knihy (Fond na podporu umenia)</t>
  </si>
  <si>
    <t>Podprogram 00401</t>
  </si>
  <si>
    <t>Cintorín</t>
  </si>
  <si>
    <t>Špeciálny materiál DHZ</t>
  </si>
  <si>
    <t>Nákup pluhu a posypovača k traktoru</t>
  </si>
  <si>
    <t>Nákup majáka k traktoru</t>
  </si>
  <si>
    <t>PHL traktor</t>
  </si>
  <si>
    <t>Nákup-nádoby na cintorín</t>
  </si>
  <si>
    <t>Poistenie novej techniky (PZP a havarijné)</t>
  </si>
  <si>
    <t>Kapitálové Spojená škola 2017</t>
  </si>
  <si>
    <t>Kapitálové -plošina (zdravotne postihnuté deti)</t>
  </si>
  <si>
    <t>Vodovod - "Predná hora"</t>
  </si>
  <si>
    <t>Inzercia - výberové konania</t>
  </si>
  <si>
    <t>Špeciálne služby - čistenie kobercov</t>
  </si>
  <si>
    <t>Špeciálne služby - City monitor</t>
  </si>
  <si>
    <t>Ťažba riečneho materiálu</t>
  </si>
  <si>
    <t>Pokuty a penále</t>
  </si>
  <si>
    <t>Denný stacionár (Lendak)</t>
  </si>
  <si>
    <t>Dom seniorov (Budzák)</t>
  </si>
  <si>
    <t>Workoutové ihrisko</t>
  </si>
  <si>
    <t>Odpredaj "transformátora VODOJEM"</t>
  </si>
  <si>
    <t>Juliáles (Preš. samospr. kraj)</t>
  </si>
  <si>
    <t>dotácia knihy 2017 (Fond na podporu umenia)</t>
  </si>
  <si>
    <t>dotácia na školský úra 2017 (vrátka OÚ v Prešove)</t>
  </si>
  <si>
    <t>Projekt "kompostéry" (spoluúčasť)</t>
  </si>
  <si>
    <t>Poplatok za vypúšťanie odpadových vôd do povr.vôd</t>
  </si>
  <si>
    <t>Údržba traktor</t>
  </si>
  <si>
    <t>Kapitálové výdavky SŠ (realizované obcou)</t>
  </si>
  <si>
    <t>Juliáles</t>
  </si>
  <si>
    <t>Transfer CVČ Kežmarok, Sp. St. Ves,Trebišov</t>
  </si>
  <si>
    <t>Zdvihnutie el.skríň na ul. Športovej</t>
  </si>
  <si>
    <t>Výstavba VO - ul. Hlavná (ku Harmónii)</t>
  </si>
  <si>
    <t>Krovinorez</t>
  </si>
  <si>
    <t>Projekt "Elektromobil" spoluúčasť</t>
  </si>
  <si>
    <t>Ochrana osobných údajov</t>
  </si>
  <si>
    <r>
      <t>Spolufinancovanie dotácia "Cesta na trh práce"</t>
    </r>
    <r>
      <rPr>
        <sz val="8"/>
        <color indexed="8"/>
        <rFont val="Times New Roman"/>
        <family val="1"/>
      </rPr>
      <t>Fudalyová</t>
    </r>
  </si>
  <si>
    <t>Stavebný úrad</t>
  </si>
  <si>
    <t>Cestná doprava a poz.komu</t>
  </si>
  <si>
    <t>Životné prostredie</t>
  </si>
  <si>
    <t>Úsek matrík + register adries</t>
  </si>
  <si>
    <t>Register obyvateľstva</t>
  </si>
  <si>
    <t>Normatívne prostriedky - ZŠ</t>
  </si>
  <si>
    <t>Vzdelávacie poukazy</t>
  </si>
  <si>
    <t>Asistenti zdrav.postihnutí</t>
  </si>
  <si>
    <t>Odchodné</t>
  </si>
  <si>
    <t>Asistenti soc.znevýhodnené prostredie</t>
  </si>
  <si>
    <t>Príspevok na učebnice</t>
  </si>
  <si>
    <t>Príspevok na školu v prírode</t>
  </si>
  <si>
    <t>Príspevok na lyžiarsky kurz</t>
  </si>
  <si>
    <t>Pren.výkon- RZZP 2015</t>
  </si>
  <si>
    <t>Dotácia SŠ - plošina</t>
  </si>
  <si>
    <t>Predškolská výchova MŠ</t>
  </si>
  <si>
    <t>Ročné zúčtovanie zdravotného poistenie 2017</t>
  </si>
  <si>
    <t>Hmotná núdza</t>
  </si>
  <si>
    <t>Dotácia "Praxou k zamestnaniu"</t>
  </si>
  <si>
    <t>Dotácia "Cesta na trh práce"</t>
  </si>
  <si>
    <t>Príspevok ÚPSVaR na podporu zamestnanosti</t>
  </si>
  <si>
    <t>Referendum, voľby</t>
  </si>
  <si>
    <t>Transfer od obcí na školský úrad</t>
  </si>
  <si>
    <t>Dotácia PSK na osvetlenie multif.ihriska</t>
  </si>
  <si>
    <t>Dotácia - požiarna ochrana</t>
  </si>
  <si>
    <t>Dotácia na knihy (Fond na podporu umenia)</t>
  </si>
  <si>
    <t>Dotácia - rekonštrukcia šatní</t>
  </si>
  <si>
    <t>Dotácia - zberný dvor</t>
  </si>
  <si>
    <t>Dotácia na obstaranie územného plánu</t>
  </si>
  <si>
    <t>Mzdové náklady OcÚ</t>
  </si>
  <si>
    <t>Starosta</t>
  </si>
  <si>
    <t>Hlavný kontrolór</t>
  </si>
  <si>
    <t>Náhrady príjmu</t>
  </si>
  <si>
    <t>Odvody OcÚ</t>
  </si>
  <si>
    <t>Odvody starosta</t>
  </si>
  <si>
    <t>Odvody hl. kontrolór</t>
  </si>
  <si>
    <t>Školský úrad z roku 2017 (vrátenie OÚ Prešov)</t>
  </si>
  <si>
    <t>Vybavenie PO špec.technika - z dotácie</t>
  </si>
  <si>
    <t>Všebecný materiál</t>
  </si>
  <si>
    <t>Údržba požiar. techniky</t>
  </si>
  <si>
    <t>Odpadkové koše - (v obci)</t>
  </si>
  <si>
    <t>Nájom - želiarska spoločnosť</t>
  </si>
  <si>
    <t>Vypracovanie MS+žiad.o rozšírenie (kanalizácia)</t>
  </si>
  <si>
    <t>Špeciálne služby - kanalizácia</t>
  </si>
  <si>
    <t>Ročné zúčtovanie zdravotného poistenia 2017</t>
  </si>
  <si>
    <t>Projekt "zriadenie knižnice a odborných učební v ZŠ"</t>
  </si>
  <si>
    <t>Pren.výkon - RZZP 2015</t>
  </si>
  <si>
    <t>Vlastné príjmy SŠ</t>
  </si>
  <si>
    <t>Príspevok na činnosť</t>
  </si>
  <si>
    <t>Príspevok na TKO</t>
  </si>
  <si>
    <t>Príspevok - nákup techniky (nákl.auto)</t>
  </si>
  <si>
    <t>Príspevok - vodovod</t>
  </si>
  <si>
    <t>Príspevok - likvidácia divokých skládok</t>
  </si>
  <si>
    <t>Príspevok - spevnenie krajnice</t>
  </si>
  <si>
    <t>Nákup pozemkov</t>
  </si>
  <si>
    <t xml:space="preserve">Mraziaci dvojbox </t>
  </si>
  <si>
    <t>Istina úveru  MŠ</t>
  </si>
  <si>
    <t>Úoky z úveru MŠ</t>
  </si>
  <si>
    <t>Istina úveru MK</t>
  </si>
  <si>
    <t>Úroky z úveru na MK</t>
  </si>
  <si>
    <t>Vrátenie zábezpeky z verejného obstarávania</t>
  </si>
  <si>
    <t>Osobitný príjemca PnD</t>
  </si>
  <si>
    <t>Požiadavky občanov</t>
  </si>
  <si>
    <t>Príspevok - zametacia metla</t>
  </si>
  <si>
    <t>Refundácia - PrO (výstavba budovy PrO)</t>
  </si>
  <si>
    <t>Protipožiarne prístrešky</t>
  </si>
  <si>
    <t>Rekapitulácia rozpočtu na roky 2019-2021</t>
  </si>
  <si>
    <t>Kapitálové výdavky SŠ učebne a knižnica</t>
  </si>
  <si>
    <t>Aktualizácia dopravného značenia  v obce</t>
  </si>
  <si>
    <t xml:space="preserve">Rekonštrukcia budovy OcÚ </t>
  </si>
  <si>
    <t>Most - Potočná (dotácia predsedu vlády)</t>
  </si>
  <si>
    <t>Most - Sv. Rodiny</t>
  </si>
  <si>
    <t>Podiel v % Spojená škola:</t>
  </si>
  <si>
    <t>PrO po odrátaní výdavkov SŠ</t>
  </si>
  <si>
    <t>Obec KV  bez SŠ</t>
  </si>
  <si>
    <t>Obec BV bez SŠ</t>
  </si>
  <si>
    <t>Dotácia - Zriadenie knižnice a odborných učební v SŠ</t>
  </si>
  <si>
    <t xml:space="preserve">Pavel Hudáček </t>
  </si>
  <si>
    <t xml:space="preserve"> starosta obce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</si>
</sst>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7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.65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.65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9"/>
      <name val="Times New Roman"/>
      <family val="1"/>
    </font>
    <font>
      <sz val="9"/>
      <color indexed="9"/>
      <name val="Calibri"/>
      <family val="2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.65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.65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0"/>
      <name val="Times New Roman"/>
      <family val="1"/>
    </font>
    <font>
      <sz val="9"/>
      <color theme="0"/>
      <name val="Calibri"/>
      <family val="2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3" fillId="33" borderId="10" xfId="36" applyFont="1" applyFill="1" applyBorder="1">
      <alignment/>
      <protection/>
    </xf>
    <xf numFmtId="0" fontId="3" fillId="34" borderId="11" xfId="36" applyFont="1" applyFill="1" applyBorder="1">
      <alignment/>
      <protection/>
    </xf>
    <xf numFmtId="2" fontId="68" fillId="33" borderId="11" xfId="0" applyNumberFormat="1" applyFont="1" applyFill="1" applyBorder="1" applyAlignment="1">
      <alignment/>
    </xf>
    <xf numFmtId="0" fontId="3" fillId="0" borderId="12" xfId="36" applyFont="1" applyBorder="1">
      <alignment/>
      <protection/>
    </xf>
    <xf numFmtId="0" fontId="3" fillId="33" borderId="12" xfId="36" applyFont="1" applyFill="1" applyBorder="1">
      <alignment/>
      <protection/>
    </xf>
    <xf numFmtId="2" fontId="68" fillId="0" borderId="12" xfId="0" applyNumberFormat="1" applyFont="1" applyBorder="1" applyAlignment="1">
      <alignment/>
    </xf>
    <xf numFmtId="0" fontId="4" fillId="16" borderId="12" xfId="36" applyFont="1" applyFill="1" applyBorder="1">
      <alignment/>
      <protection/>
    </xf>
    <xf numFmtId="0" fontId="4" fillId="35" borderId="12" xfId="36" applyFont="1" applyFill="1" applyBorder="1">
      <alignment/>
      <protection/>
    </xf>
    <xf numFmtId="2" fontId="69" fillId="16" borderId="12" xfId="0" applyNumberFormat="1" applyFont="1" applyFill="1" applyBorder="1" applyAlignment="1">
      <alignment/>
    </xf>
    <xf numFmtId="0" fontId="4" fillId="33" borderId="12" xfId="36" applyFont="1" applyFill="1" applyBorder="1">
      <alignment/>
      <protection/>
    </xf>
    <xf numFmtId="0" fontId="5" fillId="33" borderId="12" xfId="36" applyFont="1" applyFill="1" applyBorder="1">
      <alignment/>
      <protection/>
    </xf>
    <xf numFmtId="0" fontId="70" fillId="33" borderId="12" xfId="0" applyFont="1" applyFill="1" applyBorder="1" applyAlignment="1">
      <alignment/>
    </xf>
    <xf numFmtId="0" fontId="3" fillId="34" borderId="12" xfId="36" applyFont="1" applyFill="1" applyBorder="1">
      <alignment/>
      <protection/>
    </xf>
    <xf numFmtId="2" fontId="68" fillId="33" borderId="12" xfId="0" applyNumberFormat="1" applyFont="1" applyFill="1" applyBorder="1" applyAlignment="1">
      <alignment/>
    </xf>
    <xf numFmtId="0" fontId="70" fillId="0" borderId="12" xfId="0" applyFont="1" applyBorder="1" applyAlignment="1">
      <alignment/>
    </xf>
    <xf numFmtId="0" fontId="69" fillId="16" borderId="12" xfId="0" applyFont="1" applyFill="1" applyBorder="1" applyAlignment="1">
      <alignment/>
    </xf>
    <xf numFmtId="0" fontId="68" fillId="33" borderId="12" xfId="0" applyFont="1" applyFill="1" applyBorder="1" applyAlignment="1">
      <alignment/>
    </xf>
    <xf numFmtId="0" fontId="2" fillId="36" borderId="12" xfId="36" applyFont="1" applyFill="1" applyBorder="1">
      <alignment/>
      <protection/>
    </xf>
    <xf numFmtId="0" fontId="2" fillId="16" borderId="12" xfId="36" applyFont="1" applyFill="1" applyBorder="1">
      <alignment/>
      <protection/>
    </xf>
    <xf numFmtId="0" fontId="2" fillId="35" borderId="12" xfId="36" applyFont="1" applyFill="1" applyBorder="1">
      <alignment/>
      <protection/>
    </xf>
    <xf numFmtId="2" fontId="71" fillId="16" borderId="12" xfId="0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2" fillId="37" borderId="12" xfId="36" applyFont="1" applyFill="1" applyBorder="1">
      <alignment/>
      <protection/>
    </xf>
    <xf numFmtId="0" fontId="6" fillId="37" borderId="12" xfId="36" applyFont="1" applyFill="1" applyBorder="1">
      <alignment/>
      <protection/>
    </xf>
    <xf numFmtId="2" fontId="2" fillId="35" borderId="12" xfId="36" applyNumberFormat="1" applyFont="1" applyFill="1" applyBorder="1">
      <alignment/>
      <protection/>
    </xf>
    <xf numFmtId="0" fontId="8" fillId="4" borderId="12" xfId="36" applyFont="1" applyFill="1" applyBorder="1">
      <alignment/>
      <protection/>
    </xf>
    <xf numFmtId="2" fontId="8" fillId="4" borderId="12" xfId="36" applyNumberFormat="1" applyFont="1" applyFill="1" applyBorder="1">
      <alignment/>
      <protection/>
    </xf>
    <xf numFmtId="2" fontId="72" fillId="4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64" fontId="3" fillId="0" borderId="12" xfId="36" applyNumberFormat="1" applyFont="1" applyBorder="1">
      <alignment/>
      <protection/>
    </xf>
    <xf numFmtId="0" fontId="5" fillId="0" borderId="12" xfId="36" applyFont="1" applyBorder="1">
      <alignment/>
      <protection/>
    </xf>
    <xf numFmtId="0" fontId="9" fillId="0" borderId="12" xfId="0" applyFont="1" applyBorder="1" applyAlignment="1">
      <alignment/>
    </xf>
    <xf numFmtId="2" fontId="68" fillId="4" borderId="12" xfId="0" applyNumberFormat="1" applyFont="1" applyFill="1" applyBorder="1" applyAlignment="1">
      <alignment/>
    </xf>
    <xf numFmtId="0" fontId="73" fillId="4" borderId="12" xfId="0" applyFont="1" applyFill="1" applyBorder="1" applyAlignment="1">
      <alignment/>
    </xf>
    <xf numFmtId="2" fontId="73" fillId="4" borderId="12" xfId="0" applyNumberFormat="1" applyFont="1" applyFill="1" applyBorder="1" applyAlignment="1">
      <alignment/>
    </xf>
    <xf numFmtId="0" fontId="3" fillId="0" borderId="12" xfId="36" applyFont="1" applyBorder="1" applyAlignment="1">
      <alignment horizontal="left"/>
      <protection/>
    </xf>
    <xf numFmtId="0" fontId="10" fillId="4" borderId="12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33" borderId="0" xfId="0" applyFont="1" applyFill="1" applyAlignment="1">
      <alignment horizontal="left"/>
    </xf>
    <xf numFmtId="0" fontId="74" fillId="0" borderId="0" xfId="0" applyFont="1" applyAlignment="1">
      <alignment/>
    </xf>
    <xf numFmtId="0" fontId="0" fillId="33" borderId="0" xfId="0" applyFill="1" applyAlignment="1">
      <alignment/>
    </xf>
    <xf numFmtId="0" fontId="75" fillId="0" borderId="0" xfId="0" applyFont="1" applyAlignment="1">
      <alignment/>
    </xf>
    <xf numFmtId="0" fontId="2" fillId="37" borderId="13" xfId="36" applyFont="1" applyFill="1" applyBorder="1">
      <alignment/>
      <protection/>
    </xf>
    <xf numFmtId="0" fontId="0" fillId="33" borderId="0" xfId="0" applyFont="1" applyFill="1" applyAlignment="1">
      <alignment/>
    </xf>
    <xf numFmtId="0" fontId="11" fillId="11" borderId="14" xfId="0" applyFont="1" applyFill="1" applyBorder="1" applyAlignment="1">
      <alignment horizontal="left"/>
    </xf>
    <xf numFmtId="2" fontId="67" fillId="11" borderId="12" xfId="0" applyNumberFormat="1" applyFont="1" applyFill="1" applyBorder="1" applyAlignment="1">
      <alignment horizontal="right"/>
    </xf>
    <xf numFmtId="0" fontId="11" fillId="38" borderId="14" xfId="0" applyFont="1" applyFill="1" applyBorder="1" applyAlignment="1">
      <alignment horizontal="left"/>
    </xf>
    <xf numFmtId="2" fontId="67" fillId="38" borderId="12" xfId="0" applyNumberFormat="1" applyFont="1" applyFill="1" applyBorder="1" applyAlignment="1">
      <alignment horizontal="right"/>
    </xf>
    <xf numFmtId="0" fontId="11" fillId="19" borderId="14" xfId="0" applyFont="1" applyFill="1" applyBorder="1" applyAlignment="1">
      <alignment horizontal="left"/>
    </xf>
    <xf numFmtId="2" fontId="67" fillId="19" borderId="12" xfId="0" applyNumberFormat="1" applyFont="1" applyFill="1" applyBorder="1" applyAlignment="1">
      <alignment horizontal="right"/>
    </xf>
    <xf numFmtId="0" fontId="67" fillId="39" borderId="14" xfId="0" applyFont="1" applyFill="1" applyBorder="1" applyAlignment="1">
      <alignment/>
    </xf>
    <xf numFmtId="2" fontId="67" fillId="39" borderId="12" xfId="0" applyNumberFormat="1" applyFont="1" applyFill="1" applyBorder="1" applyAlignment="1">
      <alignment horizontal="right"/>
    </xf>
    <xf numFmtId="0" fontId="67" fillId="40" borderId="14" xfId="0" applyFont="1" applyFill="1" applyBorder="1" applyAlignment="1">
      <alignment/>
    </xf>
    <xf numFmtId="0" fontId="67" fillId="23" borderId="14" xfId="0" applyFont="1" applyFill="1" applyBorder="1" applyAlignment="1">
      <alignment/>
    </xf>
    <xf numFmtId="2" fontId="67" fillId="23" borderId="12" xfId="0" applyNumberFormat="1" applyFont="1" applyFill="1" applyBorder="1" applyAlignment="1">
      <alignment horizontal="right"/>
    </xf>
    <xf numFmtId="2" fontId="67" fillId="40" borderId="12" xfId="0" applyNumberFormat="1" applyFont="1" applyFill="1" applyBorder="1" applyAlignment="1">
      <alignment/>
    </xf>
    <xf numFmtId="0" fontId="2" fillId="35" borderId="15" xfId="36" applyFont="1" applyFill="1" applyBorder="1">
      <alignment/>
      <protection/>
    </xf>
    <xf numFmtId="2" fontId="2" fillId="35" borderId="15" xfId="36" applyNumberFormat="1" applyFont="1" applyFill="1" applyBorder="1">
      <alignment/>
      <protection/>
    </xf>
    <xf numFmtId="2" fontId="71" fillId="16" borderId="15" xfId="0" applyNumberFormat="1" applyFont="1" applyFill="1" applyBorder="1" applyAlignment="1">
      <alignment/>
    </xf>
    <xf numFmtId="2" fontId="13" fillId="41" borderId="16" xfId="36" applyNumberFormat="1" applyFont="1" applyFill="1" applyBorder="1">
      <alignment/>
      <protection/>
    </xf>
    <xf numFmtId="2" fontId="76" fillId="37" borderId="16" xfId="0" applyNumberFormat="1" applyFont="1" applyFill="1" applyBorder="1" applyAlignment="1">
      <alignment/>
    </xf>
    <xf numFmtId="2" fontId="76" fillId="37" borderId="17" xfId="0" applyNumberFormat="1" applyFont="1" applyFill="1" applyBorder="1" applyAlignment="1">
      <alignment/>
    </xf>
    <xf numFmtId="0" fontId="2" fillId="16" borderId="15" xfId="36" applyFont="1" applyFill="1" applyBorder="1">
      <alignment/>
      <protection/>
    </xf>
    <xf numFmtId="0" fontId="12" fillId="35" borderId="15" xfId="36" applyFont="1" applyFill="1" applyBorder="1">
      <alignment/>
      <protection/>
    </xf>
    <xf numFmtId="0" fontId="2" fillId="37" borderId="18" xfId="36" applyFont="1" applyFill="1" applyBorder="1">
      <alignment/>
      <protection/>
    </xf>
    <xf numFmtId="0" fontId="2" fillId="37" borderId="16" xfId="36" applyFont="1" applyFill="1" applyBorder="1">
      <alignment/>
      <protection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71" fillId="37" borderId="12" xfId="0" applyFont="1" applyFill="1" applyBorder="1" applyAlignment="1">
      <alignment horizontal="center"/>
    </xf>
    <xf numFmtId="0" fontId="69" fillId="37" borderId="19" xfId="0" applyFont="1" applyFill="1" applyBorder="1" applyAlignment="1">
      <alignment/>
    </xf>
    <xf numFmtId="2" fontId="69" fillId="37" borderId="20" xfId="0" applyNumberFormat="1" applyFont="1" applyFill="1" applyBorder="1" applyAlignment="1">
      <alignment/>
    </xf>
    <xf numFmtId="0" fontId="2" fillId="37" borderId="21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2" fillId="37" borderId="22" xfId="0" applyFont="1" applyFill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0" fillId="33" borderId="0" xfId="0" applyFont="1" applyFill="1" applyAlignment="1">
      <alignment/>
    </xf>
    <xf numFmtId="2" fontId="68" fillId="42" borderId="12" xfId="0" applyNumberFormat="1" applyFont="1" applyFill="1" applyBorder="1" applyAlignment="1">
      <alignment/>
    </xf>
    <xf numFmtId="2" fontId="67" fillId="42" borderId="12" xfId="0" applyNumberFormat="1" applyFont="1" applyFill="1" applyBorder="1" applyAlignment="1">
      <alignment horizontal="right"/>
    </xf>
    <xf numFmtId="0" fontId="2" fillId="37" borderId="23" xfId="0" applyFont="1" applyFill="1" applyBorder="1" applyAlignment="1">
      <alignment horizontal="center"/>
    </xf>
    <xf numFmtId="2" fontId="67" fillId="11" borderId="24" xfId="0" applyNumberFormat="1" applyFont="1" applyFill="1" applyBorder="1" applyAlignment="1">
      <alignment horizontal="right"/>
    </xf>
    <xf numFmtId="2" fontId="67" fillId="38" borderId="24" xfId="0" applyNumberFormat="1" applyFont="1" applyFill="1" applyBorder="1" applyAlignment="1">
      <alignment horizontal="right"/>
    </xf>
    <xf numFmtId="2" fontId="67" fillId="19" borderId="24" xfId="0" applyNumberFormat="1" applyFont="1" applyFill="1" applyBorder="1" applyAlignment="1">
      <alignment horizontal="right"/>
    </xf>
    <xf numFmtId="2" fontId="67" fillId="39" borderId="24" xfId="0" applyNumberFormat="1" applyFont="1" applyFill="1" applyBorder="1" applyAlignment="1">
      <alignment horizontal="right"/>
    </xf>
    <xf numFmtId="2" fontId="67" fillId="23" borderId="24" xfId="0" applyNumberFormat="1" applyFont="1" applyFill="1" applyBorder="1" applyAlignment="1">
      <alignment horizontal="right"/>
    </xf>
    <xf numFmtId="0" fontId="67" fillId="42" borderId="14" xfId="0" applyFont="1" applyFill="1" applyBorder="1" applyAlignment="1">
      <alignment/>
    </xf>
    <xf numFmtId="2" fontId="67" fillId="42" borderId="24" xfId="0" applyNumberFormat="1" applyFont="1" applyFill="1" applyBorder="1" applyAlignment="1">
      <alignment horizontal="right"/>
    </xf>
    <xf numFmtId="2" fontId="67" fillId="40" borderId="24" xfId="0" applyNumberFormat="1" applyFont="1" applyFill="1" applyBorder="1" applyAlignment="1">
      <alignment/>
    </xf>
    <xf numFmtId="2" fontId="69" fillId="37" borderId="25" xfId="0" applyNumberFormat="1" applyFont="1" applyFill="1" applyBorder="1" applyAlignment="1">
      <alignment/>
    </xf>
    <xf numFmtId="2" fontId="68" fillId="39" borderId="12" xfId="0" applyNumberFormat="1" applyFont="1" applyFill="1" applyBorder="1" applyAlignment="1">
      <alignment/>
    </xf>
    <xf numFmtId="2" fontId="70" fillId="39" borderId="12" xfId="0" applyNumberFormat="1" applyFont="1" applyFill="1" applyBorder="1" applyAlignment="1">
      <alignment/>
    </xf>
    <xf numFmtId="2" fontId="72" fillId="39" borderId="12" xfId="0" applyNumberFormat="1" applyFont="1" applyFill="1" applyBorder="1" applyAlignment="1">
      <alignment/>
    </xf>
    <xf numFmtId="0" fontId="16" fillId="0" borderId="12" xfId="36" applyFont="1" applyBorder="1">
      <alignment/>
      <protection/>
    </xf>
    <xf numFmtId="2" fontId="70" fillId="11" borderId="12" xfId="0" applyNumberFormat="1" applyFont="1" applyFill="1" applyBorder="1" applyAlignment="1">
      <alignment/>
    </xf>
    <xf numFmtId="2" fontId="68" fillId="11" borderId="12" xfId="0" applyNumberFormat="1" applyFont="1" applyFill="1" applyBorder="1" applyAlignment="1">
      <alignment/>
    </xf>
    <xf numFmtId="2" fontId="72" fillId="11" borderId="12" xfId="0" applyNumberFormat="1" applyFont="1" applyFill="1" applyBorder="1" applyAlignment="1">
      <alignment/>
    </xf>
    <xf numFmtId="0" fontId="77" fillId="33" borderId="0" xfId="0" applyFont="1" applyFill="1" applyAlignment="1">
      <alignment/>
    </xf>
    <xf numFmtId="0" fontId="0" fillId="0" borderId="0" xfId="0" applyFont="1" applyAlignment="1">
      <alignment/>
    </xf>
    <xf numFmtId="0" fontId="67" fillId="33" borderId="0" xfId="0" applyFont="1" applyFill="1" applyAlignment="1">
      <alignment/>
    </xf>
    <xf numFmtId="0" fontId="70" fillId="0" borderId="12" xfId="36" applyFont="1" applyBorder="1">
      <alignment/>
      <protection/>
    </xf>
    <xf numFmtId="49" fontId="3" fillId="0" borderId="12" xfId="36" applyNumberFormat="1" applyFont="1" applyBorder="1">
      <alignment/>
      <protection/>
    </xf>
    <xf numFmtId="49" fontId="7" fillId="4" borderId="12" xfId="36" applyNumberFormat="1" applyFont="1" applyFill="1" applyBorder="1">
      <alignment/>
      <protection/>
    </xf>
    <xf numFmtId="49" fontId="3" fillId="0" borderId="12" xfId="36" applyNumberFormat="1" applyFont="1" applyFill="1" applyBorder="1">
      <alignment/>
      <protection/>
    </xf>
    <xf numFmtId="49" fontId="3" fillId="34" borderId="12" xfId="36" applyNumberFormat="1" applyFont="1" applyFill="1" applyBorder="1">
      <alignment/>
      <protection/>
    </xf>
    <xf numFmtId="49" fontId="3" fillId="36" borderId="12" xfId="36" applyNumberFormat="1" applyFont="1" applyFill="1" applyBorder="1">
      <alignment/>
      <protection/>
    </xf>
    <xf numFmtId="49" fontId="8" fillId="4" borderId="12" xfId="36" applyNumberFormat="1" applyFont="1" applyFill="1" applyBorder="1">
      <alignment/>
      <protection/>
    </xf>
    <xf numFmtId="49" fontId="3" fillId="33" borderId="12" xfId="36" applyNumberFormat="1" applyFont="1" applyFill="1" applyBorder="1">
      <alignment/>
      <protection/>
    </xf>
    <xf numFmtId="49" fontId="70" fillId="33" borderId="12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/>
    </xf>
    <xf numFmtId="49" fontId="5" fillId="33" borderId="12" xfId="36" applyNumberFormat="1" applyFont="1" applyFill="1" applyBorder="1">
      <alignment/>
      <protection/>
    </xf>
    <xf numFmtId="49" fontId="3" fillId="4" borderId="12" xfId="36" applyNumberFormat="1" applyFont="1" applyFill="1" applyBorder="1">
      <alignment/>
      <protection/>
    </xf>
    <xf numFmtId="49" fontId="70" fillId="0" borderId="12" xfId="0" applyNumberFormat="1" applyFont="1" applyBorder="1" applyAlignment="1">
      <alignment/>
    </xf>
    <xf numFmtId="49" fontId="73" fillId="4" borderId="12" xfId="0" applyNumberFormat="1" applyFont="1" applyFill="1" applyBorder="1" applyAlignment="1">
      <alignment/>
    </xf>
    <xf numFmtId="49" fontId="7" fillId="4" borderId="26" xfId="36" applyNumberFormat="1" applyFont="1" applyFill="1" applyBorder="1" applyAlignment="1">
      <alignment horizontal="left"/>
      <protection/>
    </xf>
    <xf numFmtId="49" fontId="7" fillId="4" borderId="27" xfId="36" applyNumberFormat="1" applyFont="1" applyFill="1" applyBorder="1" applyAlignment="1">
      <alignment horizontal="left"/>
      <protection/>
    </xf>
    <xf numFmtId="0" fontId="11" fillId="11" borderId="12" xfId="0" applyFont="1" applyFill="1" applyBorder="1" applyAlignment="1">
      <alignment horizontal="left"/>
    </xf>
    <xf numFmtId="0" fontId="11" fillId="39" borderId="12" xfId="0" applyFont="1" applyFill="1" applyBorder="1" applyAlignment="1">
      <alignment horizontal="left"/>
    </xf>
    <xf numFmtId="2" fontId="17" fillId="11" borderId="12" xfId="0" applyNumberFormat="1" applyFont="1" applyFill="1" applyBorder="1" applyAlignment="1">
      <alignment/>
    </xf>
    <xf numFmtId="2" fontId="18" fillId="11" borderId="12" xfId="0" applyNumberFormat="1" applyFont="1" applyFill="1" applyBorder="1" applyAlignment="1">
      <alignment/>
    </xf>
    <xf numFmtId="2" fontId="8" fillId="4" borderId="12" xfId="0" applyNumberFormat="1" applyFont="1" applyFill="1" applyBorder="1" applyAlignment="1">
      <alignment/>
    </xf>
    <xf numFmtId="2" fontId="11" fillId="33" borderId="0" xfId="0" applyNumberFormat="1" applyFont="1" applyFill="1" applyAlignment="1">
      <alignment horizontal="left"/>
    </xf>
    <xf numFmtId="49" fontId="7" fillId="4" borderId="28" xfId="36" applyNumberFormat="1" applyFont="1" applyFill="1" applyBorder="1">
      <alignment/>
      <protection/>
    </xf>
    <xf numFmtId="0" fontId="8" fillId="4" borderId="29" xfId="36" applyFont="1" applyFill="1" applyBorder="1">
      <alignment/>
      <protection/>
    </xf>
    <xf numFmtId="2" fontId="78" fillId="16" borderId="12" xfId="0" applyNumberFormat="1" applyFont="1" applyFill="1" applyBorder="1" applyAlignment="1">
      <alignment/>
    </xf>
    <xf numFmtId="0" fontId="5" fillId="34" borderId="12" xfId="36" applyFont="1" applyFill="1" applyBorder="1">
      <alignment/>
      <protection/>
    </xf>
    <xf numFmtId="0" fontId="5" fillId="34" borderId="11" xfId="36" applyFont="1" applyFill="1" applyBorder="1">
      <alignment/>
      <protection/>
    </xf>
    <xf numFmtId="2" fontId="5" fillId="33" borderId="12" xfId="36" applyNumberFormat="1" applyFont="1" applyFill="1" applyBorder="1">
      <alignment/>
      <protection/>
    </xf>
    <xf numFmtId="2" fontId="5" fillId="34" borderId="12" xfId="36" applyNumberFormat="1" applyFont="1" applyFill="1" applyBorder="1">
      <alignment/>
      <protection/>
    </xf>
    <xf numFmtId="0" fontId="68" fillId="0" borderId="12" xfId="0" applyFont="1" applyBorder="1" applyAlignment="1">
      <alignment/>
    </xf>
    <xf numFmtId="2" fontId="5" fillId="33" borderId="12" xfId="0" applyNumberFormat="1" applyFont="1" applyFill="1" applyBorder="1" applyAlignment="1">
      <alignment/>
    </xf>
    <xf numFmtId="2" fontId="5" fillId="33" borderId="12" xfId="36" applyNumberFormat="1" applyFont="1" applyFill="1" applyBorder="1" applyAlignment="1">
      <alignment horizontal="right"/>
      <protection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49" fontId="8" fillId="4" borderId="30" xfId="36" applyNumberFormat="1" applyFont="1" applyFill="1" applyBorder="1" applyAlignment="1">
      <alignment horizontal="center"/>
      <protection/>
    </xf>
    <xf numFmtId="49" fontId="8" fillId="4" borderId="31" xfId="36" applyNumberFormat="1" applyFont="1" applyFill="1" applyBorder="1" applyAlignment="1">
      <alignment horizontal="center"/>
      <protection/>
    </xf>
    <xf numFmtId="2" fontId="70" fillId="11" borderId="32" xfId="0" applyNumberFormat="1" applyFont="1" applyFill="1" applyBorder="1" applyAlignment="1">
      <alignment/>
    </xf>
    <xf numFmtId="2" fontId="76" fillId="37" borderId="33" xfId="0" applyNumberFormat="1" applyFont="1" applyFill="1" applyBorder="1" applyAlignment="1">
      <alignment/>
    </xf>
    <xf numFmtId="2" fontId="68" fillId="11" borderId="11" xfId="0" applyNumberFormat="1" applyFont="1" applyFill="1" applyBorder="1" applyAlignment="1">
      <alignment/>
    </xf>
    <xf numFmtId="0" fontId="3" fillId="0" borderId="15" xfId="36" applyFont="1" applyBorder="1">
      <alignment/>
      <protection/>
    </xf>
    <xf numFmtId="2" fontId="5" fillId="33" borderId="15" xfId="36" applyNumberFormat="1" applyFont="1" applyFill="1" applyBorder="1">
      <alignment/>
      <protection/>
    </xf>
    <xf numFmtId="2" fontId="68" fillId="0" borderId="15" xfId="0" applyNumberFormat="1" applyFont="1" applyBorder="1" applyAlignment="1">
      <alignment/>
    </xf>
    <xf numFmtId="2" fontId="68" fillId="42" borderId="15" xfId="0" applyNumberFormat="1" applyFont="1" applyFill="1" applyBorder="1" applyAlignment="1">
      <alignment/>
    </xf>
    <xf numFmtId="2" fontId="70" fillId="0" borderId="0" xfId="0" applyNumberFormat="1" applyFont="1" applyBorder="1" applyAlignment="1">
      <alignment/>
    </xf>
    <xf numFmtId="2" fontId="17" fillId="39" borderId="12" xfId="0" applyNumberFormat="1" applyFont="1" applyFill="1" applyBorder="1" applyAlignment="1">
      <alignment/>
    </xf>
    <xf numFmtId="0" fontId="2" fillId="37" borderId="34" xfId="36" applyFont="1" applyFill="1" applyBorder="1">
      <alignment/>
      <protection/>
    </xf>
    <xf numFmtId="0" fontId="2" fillId="37" borderId="35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70" fillId="33" borderId="0" xfId="0" applyFont="1" applyFill="1" applyBorder="1" applyAlignment="1">
      <alignment/>
    </xf>
    <xf numFmtId="0" fontId="21" fillId="0" borderId="12" xfId="36" applyFont="1" applyBorder="1">
      <alignment/>
      <protection/>
    </xf>
    <xf numFmtId="2" fontId="75" fillId="0" borderId="0" xfId="0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8" fillId="4" borderId="30" xfId="36" applyNumberFormat="1" applyFont="1" applyFill="1" applyBorder="1" applyAlignment="1">
      <alignment horizontal="center"/>
      <protection/>
    </xf>
    <xf numFmtId="49" fontId="8" fillId="4" borderId="31" xfId="36" applyNumberFormat="1" applyFont="1" applyFill="1" applyBorder="1" applyAlignment="1">
      <alignment horizontal="center"/>
      <protection/>
    </xf>
    <xf numFmtId="0" fontId="67" fillId="0" borderId="0" xfId="0" applyFont="1" applyAlignment="1">
      <alignment/>
    </xf>
    <xf numFmtId="0" fontId="68" fillId="0" borderId="26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2" fontId="68" fillId="33" borderId="37" xfId="0" applyNumberFormat="1" applyFont="1" applyFill="1" applyBorder="1" applyAlignment="1">
      <alignment/>
    </xf>
    <xf numFmtId="0" fontId="2" fillId="37" borderId="12" xfId="0" applyFont="1" applyFill="1" applyBorder="1" applyAlignment="1">
      <alignment horizontal="center"/>
    </xf>
    <xf numFmtId="2" fontId="68" fillId="0" borderId="12" xfId="0" applyNumberFormat="1" applyFont="1" applyFill="1" applyBorder="1" applyAlignment="1">
      <alignment/>
    </xf>
    <xf numFmtId="0" fontId="3" fillId="34" borderId="27" xfId="36" applyFont="1" applyFill="1" applyBorder="1">
      <alignment/>
      <protection/>
    </xf>
    <xf numFmtId="0" fontId="67" fillId="0" borderId="0" xfId="0" applyFont="1" applyFill="1" applyAlignment="1">
      <alignment/>
    </xf>
    <xf numFmtId="49" fontId="8" fillId="4" borderId="30" xfId="36" applyNumberFormat="1" applyFont="1" applyFill="1" applyBorder="1" applyAlignment="1">
      <alignment horizontal="center"/>
      <protection/>
    </xf>
    <xf numFmtId="49" fontId="8" fillId="4" borderId="31" xfId="36" applyNumberFormat="1" applyFont="1" applyFill="1" applyBorder="1" applyAlignment="1">
      <alignment horizontal="center"/>
      <protection/>
    </xf>
    <xf numFmtId="2" fontId="0" fillId="33" borderId="0" xfId="0" applyNumberFormat="1" applyFont="1" applyFill="1" applyAlignment="1">
      <alignment/>
    </xf>
    <xf numFmtId="2" fontId="72" fillId="0" borderId="0" xfId="0" applyNumberFormat="1" applyFont="1" applyFill="1" applyBorder="1" applyAlignment="1">
      <alignment/>
    </xf>
    <xf numFmtId="0" fontId="67" fillId="0" borderId="0" xfId="0" applyFont="1" applyAlignment="1">
      <alignment/>
    </xf>
    <xf numFmtId="2" fontId="74" fillId="0" borderId="0" xfId="0" applyNumberFormat="1" applyFont="1" applyAlignment="1">
      <alignment/>
    </xf>
    <xf numFmtId="49" fontId="8" fillId="4" borderId="30" xfId="36" applyNumberFormat="1" applyFont="1" applyFill="1" applyBorder="1" applyAlignment="1">
      <alignment horizontal="center"/>
      <protection/>
    </xf>
    <xf numFmtId="49" fontId="8" fillId="4" borderId="31" xfId="36" applyNumberFormat="1" applyFont="1" applyFill="1" applyBorder="1" applyAlignment="1">
      <alignment horizontal="center"/>
      <protection/>
    </xf>
    <xf numFmtId="0" fontId="2" fillId="37" borderId="38" xfId="36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right"/>
    </xf>
    <xf numFmtId="2" fontId="67" fillId="0" borderId="0" xfId="0" applyNumberFormat="1" applyFont="1" applyFill="1" applyBorder="1" applyAlignment="1">
      <alignment/>
    </xf>
    <xf numFmtId="2" fontId="69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68" fillId="0" borderId="3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68" fillId="0" borderId="37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0" fontId="67" fillId="23" borderId="40" xfId="0" applyFont="1" applyFill="1" applyBorder="1" applyAlignment="1">
      <alignment horizontal="right"/>
    </xf>
    <xf numFmtId="2" fontId="67" fillId="40" borderId="40" xfId="0" applyNumberFormat="1" applyFont="1" applyFill="1" applyBorder="1" applyAlignment="1">
      <alignment horizontal="right"/>
    </xf>
    <xf numFmtId="2" fontId="22" fillId="11" borderId="40" xfId="0" applyNumberFormat="1" applyFont="1" applyFill="1" applyBorder="1" applyAlignment="1">
      <alignment horizontal="right"/>
    </xf>
    <xf numFmtId="2" fontId="22" fillId="19" borderId="40" xfId="0" applyNumberFormat="1" applyFont="1" applyFill="1" applyBorder="1" applyAlignment="1">
      <alignment horizontal="right"/>
    </xf>
    <xf numFmtId="2" fontId="22" fillId="38" borderId="40" xfId="0" applyNumberFormat="1" applyFont="1" applyFill="1" applyBorder="1" applyAlignment="1">
      <alignment horizontal="right"/>
    </xf>
    <xf numFmtId="2" fontId="67" fillId="39" borderId="40" xfId="0" applyNumberFormat="1" applyFont="1" applyFill="1" applyBorder="1" applyAlignment="1">
      <alignment horizontal="right"/>
    </xf>
    <xf numFmtId="2" fontId="67" fillId="23" borderId="40" xfId="0" applyNumberFormat="1" applyFont="1" applyFill="1" applyBorder="1" applyAlignment="1">
      <alignment horizontal="right"/>
    </xf>
    <xf numFmtId="2" fontId="67" fillId="42" borderId="40" xfId="0" applyNumberFormat="1" applyFont="1" applyFill="1" applyBorder="1" applyAlignment="1">
      <alignment horizontal="right"/>
    </xf>
    <xf numFmtId="2" fontId="69" fillId="37" borderId="41" xfId="0" applyNumberFormat="1" applyFont="1" applyFill="1" applyBorder="1" applyAlignment="1">
      <alignment/>
    </xf>
    <xf numFmtId="2" fontId="79" fillId="0" borderId="0" xfId="0" applyNumberFormat="1" applyFont="1" applyAlignment="1">
      <alignment/>
    </xf>
    <xf numFmtId="0" fontId="79" fillId="0" borderId="0" xfId="0" applyFont="1" applyAlignment="1">
      <alignment/>
    </xf>
    <xf numFmtId="2" fontId="7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79" fillId="0" borderId="0" xfId="0" applyFont="1" applyFill="1" applyBorder="1" applyAlignment="1">
      <alignment horizontal="center"/>
    </xf>
    <xf numFmtId="0" fontId="80" fillId="0" borderId="0" xfId="0" applyFont="1" applyAlignment="1">
      <alignment/>
    </xf>
    <xf numFmtId="2" fontId="80" fillId="0" borderId="0" xfId="0" applyNumberFormat="1" applyFont="1" applyAlignment="1">
      <alignment/>
    </xf>
    <xf numFmtId="2" fontId="79" fillId="0" borderId="0" xfId="0" applyNumberFormat="1" applyFont="1" applyFill="1" applyBorder="1" applyAlignment="1">
      <alignment horizontal="right"/>
    </xf>
    <xf numFmtId="2" fontId="81" fillId="0" borderId="0" xfId="0" applyNumberFormat="1" applyFont="1" applyFill="1" applyBorder="1" applyAlignment="1">
      <alignment horizontal="right"/>
    </xf>
    <xf numFmtId="2" fontId="81" fillId="0" borderId="0" xfId="0" applyNumberFormat="1" applyFont="1" applyFill="1" applyBorder="1" applyAlignment="1">
      <alignment/>
    </xf>
    <xf numFmtId="0" fontId="3" fillId="0" borderId="0" xfId="36" applyFont="1" applyFill="1" applyBorder="1">
      <alignment/>
      <protection/>
    </xf>
    <xf numFmtId="0" fontId="67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49" fontId="7" fillId="4" borderId="26" xfId="36" applyNumberFormat="1" applyFont="1" applyFill="1" applyBorder="1">
      <alignment/>
      <protection/>
    </xf>
    <xf numFmtId="49" fontId="7" fillId="4" borderId="27" xfId="36" applyNumberFormat="1" applyFont="1" applyFill="1" applyBorder="1">
      <alignment/>
      <protection/>
    </xf>
    <xf numFmtId="0" fontId="67" fillId="0" borderId="0" xfId="0" applyFont="1" applyFill="1" applyBorder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6" fillId="37" borderId="18" xfId="0" applyFont="1" applyFill="1" applyBorder="1" applyAlignment="1">
      <alignment horizontal="left"/>
    </xf>
    <xf numFmtId="0" fontId="76" fillId="37" borderId="16" xfId="0" applyFont="1" applyFill="1" applyBorder="1" applyAlignment="1">
      <alignment horizontal="left"/>
    </xf>
    <xf numFmtId="0" fontId="13" fillId="41" borderId="42" xfId="36" applyFont="1" applyFill="1" applyBorder="1">
      <alignment/>
      <protection/>
    </xf>
    <xf numFmtId="0" fontId="13" fillId="41" borderId="43" xfId="36" applyFont="1" applyFill="1" applyBorder="1">
      <alignment/>
      <protection/>
    </xf>
    <xf numFmtId="0" fontId="13" fillId="41" borderId="44" xfId="36" applyFont="1" applyFill="1" applyBorder="1">
      <alignment/>
      <protection/>
    </xf>
    <xf numFmtId="0" fontId="68" fillId="0" borderId="45" xfId="0" applyFont="1" applyBorder="1" applyAlignment="1">
      <alignment horizontal="center"/>
    </xf>
    <xf numFmtId="0" fontId="68" fillId="0" borderId="46" xfId="0" applyFont="1" applyBorder="1" applyAlignment="1">
      <alignment horizontal="center"/>
    </xf>
    <xf numFmtId="0" fontId="68" fillId="0" borderId="47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2" fillId="35" borderId="26" xfId="36" applyFont="1" applyFill="1" applyBorder="1">
      <alignment/>
      <protection/>
    </xf>
    <xf numFmtId="0" fontId="2" fillId="35" borderId="27" xfId="36" applyFont="1" applyFill="1" applyBorder="1">
      <alignment/>
      <protection/>
    </xf>
    <xf numFmtId="0" fontId="7" fillId="4" borderId="26" xfId="36" applyFont="1" applyFill="1" applyBorder="1">
      <alignment/>
      <protection/>
    </xf>
    <xf numFmtId="0" fontId="7" fillId="4" borderId="27" xfId="36" applyFont="1" applyFill="1" applyBorder="1">
      <alignment/>
      <protection/>
    </xf>
    <xf numFmtId="49" fontId="2" fillId="35" borderId="26" xfId="36" applyNumberFormat="1" applyFont="1" applyFill="1" applyBorder="1">
      <alignment/>
      <protection/>
    </xf>
    <xf numFmtId="49" fontId="2" fillId="35" borderId="27" xfId="36" applyNumberFormat="1" applyFont="1" applyFill="1" applyBorder="1">
      <alignment/>
      <protection/>
    </xf>
    <xf numFmtId="0" fontId="69" fillId="0" borderId="0" xfId="0" applyFont="1" applyFill="1" applyBorder="1" applyAlignment="1">
      <alignment/>
    </xf>
    <xf numFmtId="49" fontId="8" fillId="4" borderId="26" xfId="36" applyNumberFormat="1" applyFont="1" applyFill="1" applyBorder="1" applyAlignment="1">
      <alignment horizontal="center"/>
      <protection/>
    </xf>
    <xf numFmtId="49" fontId="8" fillId="4" borderId="27" xfId="36" applyNumberFormat="1" applyFont="1" applyFill="1" applyBorder="1" applyAlignment="1">
      <alignment horizontal="center"/>
      <protection/>
    </xf>
    <xf numFmtId="49" fontId="8" fillId="4" borderId="28" xfId="36" applyNumberFormat="1" applyFont="1" applyFill="1" applyBorder="1" applyAlignment="1">
      <alignment horizontal="center"/>
      <protection/>
    </xf>
    <xf numFmtId="49" fontId="8" fillId="4" borderId="29" xfId="36" applyNumberFormat="1" applyFont="1" applyFill="1" applyBorder="1" applyAlignment="1">
      <alignment horizontal="center"/>
      <protection/>
    </xf>
    <xf numFmtId="49" fontId="8" fillId="4" borderId="39" xfId="36" applyNumberFormat="1" applyFont="1" applyFill="1" applyBorder="1" applyAlignment="1">
      <alignment horizontal="center"/>
      <protection/>
    </xf>
    <xf numFmtId="49" fontId="8" fillId="4" borderId="49" xfId="36" applyNumberFormat="1" applyFont="1" applyFill="1" applyBorder="1" applyAlignment="1">
      <alignment horizontal="center"/>
      <protection/>
    </xf>
    <xf numFmtId="49" fontId="8" fillId="4" borderId="30" xfId="36" applyNumberFormat="1" applyFont="1" applyFill="1" applyBorder="1" applyAlignment="1">
      <alignment horizontal="center"/>
      <protection/>
    </xf>
    <xf numFmtId="49" fontId="8" fillId="4" borderId="31" xfId="36" applyNumberFormat="1" applyFont="1" applyFill="1" applyBorder="1" applyAlignment="1">
      <alignment horizontal="center"/>
      <protection/>
    </xf>
    <xf numFmtId="0" fontId="2" fillId="35" borderId="45" xfId="36" applyFont="1" applyFill="1" applyBorder="1">
      <alignment/>
      <protection/>
    </xf>
    <xf numFmtId="0" fontId="2" fillId="35" borderId="47" xfId="36" applyFont="1" applyFill="1" applyBorder="1">
      <alignment/>
      <protection/>
    </xf>
    <xf numFmtId="0" fontId="72" fillId="4" borderId="26" xfId="0" applyFont="1" applyFill="1" applyBorder="1" applyAlignment="1">
      <alignment/>
    </xf>
    <xf numFmtId="0" fontId="72" fillId="4" borderId="27" xfId="0" applyFont="1" applyFill="1" applyBorder="1" applyAlignment="1">
      <alignment/>
    </xf>
    <xf numFmtId="2" fontId="72" fillId="0" borderId="39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2</xdr:row>
      <xdr:rowOff>142875</xdr:rowOff>
    </xdr:to>
    <xdr:pic>
      <xdr:nvPicPr>
        <xdr:cNvPr id="1" name="Obrázok 1" descr="Lend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3"/>
  <sheetViews>
    <sheetView tabSelected="1" zoomScale="106" zoomScaleNormal="106" zoomScalePageLayoutView="0" workbookViewId="0" topLeftCell="A1">
      <pane ySplit="6" topLeftCell="A172" activePane="bottomLeft" state="frozen"/>
      <selection pane="topLeft" activeCell="A1" sqref="A1"/>
      <selection pane="bottomLeft" activeCell="P187" sqref="P187"/>
    </sheetView>
  </sheetViews>
  <sheetFormatPr defaultColWidth="9.140625" defaultRowHeight="15"/>
  <cols>
    <col min="1" max="1" width="6.57421875" style="0" customWidth="1"/>
    <col min="2" max="2" width="8.8515625" style="0" customWidth="1"/>
    <col min="3" max="3" width="42.57421875" style="0" customWidth="1"/>
    <col min="4" max="11" width="14.8515625" style="0" customWidth="1"/>
    <col min="12" max="12" width="12.7109375" style="0" bestFit="1" customWidth="1"/>
    <col min="13" max="14" width="11.140625" style="0" bestFit="1" customWidth="1"/>
  </cols>
  <sheetData>
    <row r="1" spans="1:11" ht="25.5">
      <c r="A1" s="216" t="s">
        <v>290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5">
      <c r="A2" s="217" t="s">
        <v>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5">
      <c r="A3" s="1"/>
      <c r="B3" s="1"/>
      <c r="C3" s="2"/>
      <c r="D3" s="77"/>
      <c r="E3" s="1"/>
      <c r="F3" s="168"/>
      <c r="G3" s="104"/>
      <c r="H3" s="168"/>
      <c r="I3" s="138"/>
      <c r="J3" s="1"/>
      <c r="K3" s="1"/>
    </row>
    <row r="4" spans="1:11" ht="6" customHeight="1">
      <c r="A4" s="1"/>
      <c r="B4" s="1"/>
      <c r="C4" s="2"/>
      <c r="D4" s="77"/>
      <c r="E4" s="1"/>
      <c r="F4" s="78"/>
      <c r="G4" s="160"/>
      <c r="H4" s="78"/>
      <c r="I4" s="138"/>
      <c r="J4" s="1"/>
      <c r="K4" s="1"/>
    </row>
    <row r="5" spans="1:11" ht="15.75" thickBot="1">
      <c r="A5" s="3" t="s">
        <v>1</v>
      </c>
      <c r="B5" s="1"/>
      <c r="C5" s="2"/>
      <c r="D5" s="77"/>
      <c r="E5" s="163"/>
      <c r="F5" s="81" t="s">
        <v>292</v>
      </c>
      <c r="G5" s="162" t="s">
        <v>293</v>
      </c>
      <c r="H5" s="223" t="s">
        <v>294</v>
      </c>
      <c r="I5" s="224"/>
      <c r="J5" s="224"/>
      <c r="K5" s="225"/>
    </row>
    <row r="6" spans="1:11" ht="15.75" thickBot="1">
      <c r="A6" s="69"/>
      <c r="B6" s="70" t="s">
        <v>220</v>
      </c>
      <c r="C6" s="70" t="s">
        <v>2</v>
      </c>
      <c r="D6" s="70" t="s">
        <v>259</v>
      </c>
      <c r="E6" s="165" t="s">
        <v>291</v>
      </c>
      <c r="F6" s="80">
        <v>2018</v>
      </c>
      <c r="G6" s="80">
        <v>2018</v>
      </c>
      <c r="H6" s="71">
        <v>2019</v>
      </c>
      <c r="I6" s="71" t="s">
        <v>295</v>
      </c>
      <c r="J6" s="71">
        <v>2020</v>
      </c>
      <c r="K6" s="72">
        <v>2021</v>
      </c>
    </row>
    <row r="7" spans="1:13" ht="15">
      <c r="A7" s="4"/>
      <c r="B7" s="5">
        <v>111003</v>
      </c>
      <c r="C7" s="5" t="s">
        <v>3</v>
      </c>
      <c r="D7" s="131">
        <v>2083364.79</v>
      </c>
      <c r="E7" s="164">
        <v>2311034.23</v>
      </c>
      <c r="F7" s="6">
        <v>2297161</v>
      </c>
      <c r="G7" s="6">
        <v>2426570</v>
      </c>
      <c r="H7" s="143">
        <v>2426570</v>
      </c>
      <c r="I7" s="141"/>
      <c r="J7" s="143">
        <v>2426570</v>
      </c>
      <c r="K7" s="143">
        <v>2426570</v>
      </c>
      <c r="L7" s="187"/>
      <c r="M7" s="188"/>
    </row>
    <row r="8" spans="1:11" ht="15">
      <c r="A8" s="7"/>
      <c r="B8" s="7">
        <v>121001</v>
      </c>
      <c r="C8" s="7" t="s">
        <v>4</v>
      </c>
      <c r="D8" s="14">
        <v>15305.19</v>
      </c>
      <c r="E8" s="9">
        <v>15050.19</v>
      </c>
      <c r="F8" s="9">
        <v>14927</v>
      </c>
      <c r="G8" s="9">
        <v>14927</v>
      </c>
      <c r="H8" s="100">
        <v>14927</v>
      </c>
      <c r="I8" s="99"/>
      <c r="J8" s="100">
        <v>14927</v>
      </c>
      <c r="K8" s="100">
        <v>14927</v>
      </c>
    </row>
    <row r="9" spans="1:11" ht="15">
      <c r="A9" s="7"/>
      <c r="B9" s="7">
        <v>121002</v>
      </c>
      <c r="C9" s="7" t="s">
        <v>5</v>
      </c>
      <c r="D9" s="14">
        <v>13794.7</v>
      </c>
      <c r="E9" s="9">
        <v>14319.97</v>
      </c>
      <c r="F9" s="9">
        <v>13081</v>
      </c>
      <c r="G9" s="9">
        <v>13081</v>
      </c>
      <c r="H9" s="100">
        <v>13081</v>
      </c>
      <c r="I9" s="99"/>
      <c r="J9" s="100">
        <v>13081</v>
      </c>
      <c r="K9" s="100">
        <v>13081</v>
      </c>
    </row>
    <row r="10" spans="1:11" ht="15">
      <c r="A10" s="7"/>
      <c r="B10" s="7">
        <v>121003</v>
      </c>
      <c r="C10" s="7" t="s">
        <v>6</v>
      </c>
      <c r="D10" s="14">
        <v>26.84</v>
      </c>
      <c r="E10" s="9">
        <v>30.8</v>
      </c>
      <c r="F10" s="9">
        <v>30</v>
      </c>
      <c r="G10" s="9">
        <v>30</v>
      </c>
      <c r="H10" s="100">
        <v>150</v>
      </c>
      <c r="I10" s="99"/>
      <c r="J10" s="100">
        <v>150</v>
      </c>
      <c r="K10" s="100">
        <v>150</v>
      </c>
    </row>
    <row r="11" spans="1:11" ht="15">
      <c r="A11" s="7"/>
      <c r="B11" s="7">
        <v>133001</v>
      </c>
      <c r="C11" s="7" t="s">
        <v>7</v>
      </c>
      <c r="D11" s="132">
        <v>2486.3</v>
      </c>
      <c r="E11" s="9">
        <v>2532.79</v>
      </c>
      <c r="F11" s="9">
        <v>2452</v>
      </c>
      <c r="G11" s="9">
        <v>2452</v>
      </c>
      <c r="H11" s="100">
        <v>2452</v>
      </c>
      <c r="I11" s="99"/>
      <c r="J11" s="100">
        <v>2452</v>
      </c>
      <c r="K11" s="100">
        <v>2452</v>
      </c>
    </row>
    <row r="12" spans="1:11" ht="15">
      <c r="A12" s="7"/>
      <c r="B12" s="7">
        <v>133006</v>
      </c>
      <c r="C12" s="7" t="s">
        <v>8</v>
      </c>
      <c r="D12" s="132">
        <v>467.67</v>
      </c>
      <c r="E12" s="9">
        <v>230.52</v>
      </c>
      <c r="F12" s="9">
        <v>500</v>
      </c>
      <c r="G12" s="9">
        <v>500</v>
      </c>
      <c r="H12" s="100">
        <v>500</v>
      </c>
      <c r="I12" s="99"/>
      <c r="J12" s="100">
        <v>500</v>
      </c>
      <c r="K12" s="100">
        <v>500</v>
      </c>
    </row>
    <row r="13" spans="1:11" ht="15">
      <c r="A13" s="7"/>
      <c r="B13" s="7">
        <v>133012</v>
      </c>
      <c r="C13" s="7" t="s">
        <v>9</v>
      </c>
      <c r="D13" s="14">
        <v>10.79</v>
      </c>
      <c r="E13" s="9">
        <v>19.92</v>
      </c>
      <c r="F13" s="9">
        <v>20</v>
      </c>
      <c r="G13" s="9">
        <v>20</v>
      </c>
      <c r="H13" s="100">
        <v>20</v>
      </c>
      <c r="I13" s="99"/>
      <c r="J13" s="100">
        <v>20</v>
      </c>
      <c r="K13" s="100">
        <v>20</v>
      </c>
    </row>
    <row r="14" spans="1:11" ht="15">
      <c r="A14" s="7"/>
      <c r="B14" s="7">
        <v>133013</v>
      </c>
      <c r="C14" s="7" t="s">
        <v>10</v>
      </c>
      <c r="D14" s="14">
        <v>59198.26</v>
      </c>
      <c r="E14" s="17">
        <v>61957.02</v>
      </c>
      <c r="F14" s="17">
        <v>73800</v>
      </c>
      <c r="G14" s="17">
        <v>73800</v>
      </c>
      <c r="H14" s="100">
        <v>104326</v>
      </c>
      <c r="I14" s="99"/>
      <c r="J14" s="100">
        <v>119028</v>
      </c>
      <c r="K14" s="100">
        <v>134103</v>
      </c>
    </row>
    <row r="15" spans="1:12" ht="15">
      <c r="A15" s="10" t="s">
        <v>11</v>
      </c>
      <c r="B15" s="11">
        <v>100</v>
      </c>
      <c r="C15" s="11" t="s">
        <v>12</v>
      </c>
      <c r="D15" s="11">
        <f aca="true" t="shared" si="0" ref="D15:K15">SUM(D7:D14)</f>
        <v>2174654.5399999996</v>
      </c>
      <c r="E15" s="12">
        <f t="shared" si="0"/>
        <v>2405175.44</v>
      </c>
      <c r="F15" s="12">
        <f t="shared" si="0"/>
        <v>2401971</v>
      </c>
      <c r="G15" s="12">
        <f>SUM(G7:G14)</f>
        <v>2531380</v>
      </c>
      <c r="H15" s="12">
        <f>H7+H8+H9+H10+H11+H12+H13+H14</f>
        <v>2562026</v>
      </c>
      <c r="I15" s="12"/>
      <c r="J15" s="12">
        <f>SUM(J7:J14)</f>
        <v>2576728</v>
      </c>
      <c r="K15" s="12">
        <f t="shared" si="0"/>
        <v>2591803</v>
      </c>
      <c r="L15" s="137"/>
    </row>
    <row r="16" spans="1:11" s="102" customFormat="1" ht="12.75">
      <c r="A16" s="8"/>
      <c r="B16" s="16">
        <v>212002</v>
      </c>
      <c r="C16" s="16" t="s">
        <v>193</v>
      </c>
      <c r="D16" s="130">
        <v>0</v>
      </c>
      <c r="E16" s="17">
        <v>184.33</v>
      </c>
      <c r="F16" s="17">
        <v>195</v>
      </c>
      <c r="G16" s="17">
        <v>195</v>
      </c>
      <c r="H16" s="100">
        <v>184</v>
      </c>
      <c r="I16" s="99"/>
      <c r="J16" s="100">
        <v>184</v>
      </c>
      <c r="K16" s="100">
        <v>184</v>
      </c>
    </row>
    <row r="17" spans="1:11" ht="15">
      <c r="A17" s="13"/>
      <c r="B17" s="8">
        <v>212003</v>
      </c>
      <c r="C17" s="14" t="s">
        <v>132</v>
      </c>
      <c r="D17" s="20">
        <v>18156.19</v>
      </c>
      <c r="E17" s="17">
        <v>14148.64</v>
      </c>
      <c r="F17" s="17">
        <v>15191</v>
      </c>
      <c r="G17" s="17">
        <v>12974</v>
      </c>
      <c r="H17" s="100">
        <v>17066</v>
      </c>
      <c r="I17" s="99"/>
      <c r="J17" s="100">
        <v>18098</v>
      </c>
      <c r="K17" s="100">
        <v>18098</v>
      </c>
    </row>
    <row r="18" spans="1:11" ht="15">
      <c r="A18" s="7"/>
      <c r="B18" s="7">
        <v>221004</v>
      </c>
      <c r="C18" s="7" t="s">
        <v>13</v>
      </c>
      <c r="D18" s="132">
        <v>9957.05</v>
      </c>
      <c r="E18" s="9">
        <v>11155.81</v>
      </c>
      <c r="F18" s="9">
        <v>8000</v>
      </c>
      <c r="G18" s="9">
        <v>12000</v>
      </c>
      <c r="H18" s="100">
        <v>12000</v>
      </c>
      <c r="I18" s="100"/>
      <c r="J18" s="100">
        <v>12000</v>
      </c>
      <c r="K18" s="100">
        <v>12000</v>
      </c>
    </row>
    <row r="19" spans="1:11" ht="15">
      <c r="A19" s="7"/>
      <c r="B19" s="7">
        <v>222003</v>
      </c>
      <c r="C19" s="7" t="s">
        <v>14</v>
      </c>
      <c r="D19" s="132">
        <v>377.58</v>
      </c>
      <c r="E19" s="9">
        <v>390.2</v>
      </c>
      <c r="F19" s="9">
        <v>300</v>
      </c>
      <c r="G19" s="9">
        <v>300</v>
      </c>
      <c r="H19" s="100">
        <v>300</v>
      </c>
      <c r="I19" s="100"/>
      <c r="J19" s="100">
        <v>300</v>
      </c>
      <c r="K19" s="100">
        <v>300</v>
      </c>
    </row>
    <row r="20" spans="1:11" ht="15">
      <c r="A20" s="8"/>
      <c r="B20" s="16">
        <v>223</v>
      </c>
      <c r="C20" s="16" t="s">
        <v>15</v>
      </c>
      <c r="D20" s="130">
        <v>16135.74</v>
      </c>
      <c r="E20" s="17">
        <v>14031.36</v>
      </c>
      <c r="F20" s="17">
        <v>15760</v>
      </c>
      <c r="G20" s="17">
        <v>15760</v>
      </c>
      <c r="H20" s="100">
        <v>15760</v>
      </c>
      <c r="I20" s="100"/>
      <c r="J20" s="100">
        <v>15760</v>
      </c>
      <c r="K20" s="100">
        <v>15760</v>
      </c>
    </row>
    <row r="21" spans="1:11" ht="15">
      <c r="A21" s="8"/>
      <c r="B21" s="16">
        <v>229005</v>
      </c>
      <c r="C21" s="16" t="s">
        <v>16</v>
      </c>
      <c r="D21" s="133">
        <v>16.6</v>
      </c>
      <c r="E21" s="9">
        <v>33.2</v>
      </c>
      <c r="F21" s="9">
        <v>33</v>
      </c>
      <c r="G21" s="9">
        <v>33</v>
      </c>
      <c r="H21" s="100">
        <v>33</v>
      </c>
      <c r="I21" s="100"/>
      <c r="J21" s="100">
        <v>33</v>
      </c>
      <c r="K21" s="100">
        <v>33</v>
      </c>
    </row>
    <row r="22" spans="1:11" s="79" customFormat="1" ht="15">
      <c r="A22" s="8"/>
      <c r="B22" s="16">
        <v>233</v>
      </c>
      <c r="C22" s="16" t="s">
        <v>170</v>
      </c>
      <c r="D22" s="133">
        <v>1366</v>
      </c>
      <c r="E22" s="9">
        <v>264</v>
      </c>
      <c r="F22" s="9">
        <v>0</v>
      </c>
      <c r="G22" s="9">
        <v>2885</v>
      </c>
      <c r="H22" s="95">
        <v>0</v>
      </c>
      <c r="I22" s="95"/>
      <c r="J22" s="95">
        <v>0</v>
      </c>
      <c r="K22" s="95">
        <v>0</v>
      </c>
    </row>
    <row r="23" spans="1:11" s="26" customFormat="1" ht="12.75">
      <c r="A23" s="7"/>
      <c r="B23" s="7">
        <v>239001</v>
      </c>
      <c r="C23" s="7" t="s">
        <v>131</v>
      </c>
      <c r="D23" s="14">
        <v>3750.9</v>
      </c>
      <c r="E23" s="9">
        <v>4846.32</v>
      </c>
      <c r="F23" s="9">
        <v>4000</v>
      </c>
      <c r="G23" s="9">
        <v>4000</v>
      </c>
      <c r="H23" s="95">
        <v>4000</v>
      </c>
      <c r="I23" s="96"/>
      <c r="J23" s="95">
        <v>4000</v>
      </c>
      <c r="K23" s="95">
        <v>4000</v>
      </c>
    </row>
    <row r="24" spans="1:11" s="26" customFormat="1" ht="12.75">
      <c r="A24" s="7"/>
      <c r="B24" s="7">
        <v>292</v>
      </c>
      <c r="C24" s="7" t="s">
        <v>266</v>
      </c>
      <c r="D24" s="132">
        <v>0</v>
      </c>
      <c r="E24" s="9">
        <v>0</v>
      </c>
      <c r="F24" s="9">
        <v>0</v>
      </c>
      <c r="G24" s="9">
        <v>0</v>
      </c>
      <c r="H24" s="100">
        <v>1970</v>
      </c>
      <c r="I24" s="99"/>
      <c r="J24" s="100">
        <v>0</v>
      </c>
      <c r="K24" s="100">
        <v>0</v>
      </c>
    </row>
    <row r="25" spans="1:11" s="26" customFormat="1" ht="12.75">
      <c r="A25" s="7"/>
      <c r="B25" s="7">
        <v>292</v>
      </c>
      <c r="C25" s="7" t="s">
        <v>316</v>
      </c>
      <c r="D25" s="132">
        <v>0</v>
      </c>
      <c r="E25" s="9">
        <v>0</v>
      </c>
      <c r="F25" s="9">
        <v>0</v>
      </c>
      <c r="G25" s="9">
        <v>6384</v>
      </c>
      <c r="H25" s="100">
        <v>0</v>
      </c>
      <c r="I25" s="99"/>
      <c r="J25" s="100">
        <v>0</v>
      </c>
      <c r="K25" s="100">
        <v>0</v>
      </c>
    </row>
    <row r="26" spans="1:11" ht="15">
      <c r="A26" s="7"/>
      <c r="B26" s="7">
        <v>242</v>
      </c>
      <c r="C26" s="7" t="s">
        <v>17</v>
      </c>
      <c r="D26" s="14">
        <v>778.32</v>
      </c>
      <c r="E26" s="9">
        <v>1455.94</v>
      </c>
      <c r="F26" s="9">
        <v>1550</v>
      </c>
      <c r="G26" s="9">
        <v>1550</v>
      </c>
      <c r="H26" s="100">
        <v>1000</v>
      </c>
      <c r="I26" s="100"/>
      <c r="J26" s="100">
        <v>1000</v>
      </c>
      <c r="K26" s="100">
        <v>1000</v>
      </c>
    </row>
    <row r="27" spans="1:11" ht="15">
      <c r="A27" s="18"/>
      <c r="B27" s="18">
        <v>292</v>
      </c>
      <c r="C27" s="18" t="s">
        <v>18</v>
      </c>
      <c r="D27" s="134">
        <v>34358.69</v>
      </c>
      <c r="E27" s="134">
        <v>43862.72</v>
      </c>
      <c r="F27" s="134">
        <v>36500</v>
      </c>
      <c r="G27" s="134">
        <v>65713.03</v>
      </c>
      <c r="H27" s="100">
        <v>55000</v>
      </c>
      <c r="I27" s="99"/>
      <c r="J27" s="100">
        <v>55000</v>
      </c>
      <c r="K27" s="100">
        <v>55000</v>
      </c>
    </row>
    <row r="28" spans="1:11" ht="15">
      <c r="A28" s="18"/>
      <c r="B28" s="18">
        <v>292</v>
      </c>
      <c r="C28" s="18" t="s">
        <v>396</v>
      </c>
      <c r="D28" s="134">
        <v>0</v>
      </c>
      <c r="E28" s="134">
        <v>0</v>
      </c>
      <c r="F28" s="134">
        <v>0</v>
      </c>
      <c r="G28" s="134">
        <v>0</v>
      </c>
      <c r="H28" s="100">
        <v>7000</v>
      </c>
      <c r="I28" s="99"/>
      <c r="J28" s="100">
        <v>0</v>
      </c>
      <c r="K28" s="100">
        <v>0</v>
      </c>
    </row>
    <row r="29" spans="1:12" ht="15">
      <c r="A29" s="19"/>
      <c r="B29" s="19">
        <v>200</v>
      </c>
      <c r="C29" s="19" t="s">
        <v>19</v>
      </c>
      <c r="D29" s="19">
        <f>SUM(D17:D27)</f>
        <v>84897.07</v>
      </c>
      <c r="E29" s="12">
        <f>SUM(E16:E28)</f>
        <v>90372.51999999999</v>
      </c>
      <c r="F29" s="12">
        <f>SUM(F16:F28)</f>
        <v>81529</v>
      </c>
      <c r="G29" s="12">
        <f>SUM(G16:G28)</f>
        <v>121794.03</v>
      </c>
      <c r="H29" s="12">
        <f>SUM(H16:H28)</f>
        <v>114313</v>
      </c>
      <c r="I29" s="12"/>
      <c r="J29" s="12">
        <f>SUM(J16:J28)</f>
        <v>106375</v>
      </c>
      <c r="K29" s="12">
        <f>SUM(K16:K28)</f>
        <v>106375</v>
      </c>
      <c r="L29" s="137"/>
    </row>
    <row r="30" spans="1:11" ht="15">
      <c r="A30" s="21"/>
      <c r="B30" s="8">
        <v>312012</v>
      </c>
      <c r="C30" s="8" t="s">
        <v>332</v>
      </c>
      <c r="D30" s="132">
        <v>4792.29</v>
      </c>
      <c r="E30" s="9">
        <v>4831.35</v>
      </c>
      <c r="F30" s="9">
        <v>4831</v>
      </c>
      <c r="G30" s="9">
        <v>5810.85</v>
      </c>
      <c r="H30" s="100">
        <v>5810</v>
      </c>
      <c r="I30" s="100"/>
      <c r="J30" s="100">
        <v>5810</v>
      </c>
      <c r="K30" s="100">
        <v>5810</v>
      </c>
    </row>
    <row r="31" spans="1:11" ht="15">
      <c r="A31" s="7"/>
      <c r="B31" s="8">
        <v>312012</v>
      </c>
      <c r="C31" s="7" t="s">
        <v>333</v>
      </c>
      <c r="D31" s="132">
        <v>222.61</v>
      </c>
      <c r="E31" s="9">
        <v>224.42</v>
      </c>
      <c r="F31" s="9">
        <v>224</v>
      </c>
      <c r="G31" s="9">
        <v>226.15</v>
      </c>
      <c r="H31" s="100">
        <v>226</v>
      </c>
      <c r="I31" s="100"/>
      <c r="J31" s="100">
        <v>226</v>
      </c>
      <c r="K31" s="100">
        <v>226</v>
      </c>
    </row>
    <row r="32" spans="1:11" ht="15">
      <c r="A32" s="7"/>
      <c r="B32" s="8">
        <v>312012</v>
      </c>
      <c r="C32" s="7" t="s">
        <v>334</v>
      </c>
      <c r="D32" s="132">
        <v>481.98</v>
      </c>
      <c r="E32" s="9">
        <v>485.47</v>
      </c>
      <c r="F32" s="9">
        <v>485</v>
      </c>
      <c r="G32" s="9">
        <v>485.38</v>
      </c>
      <c r="H32" s="100">
        <v>485</v>
      </c>
      <c r="I32" s="100"/>
      <c r="J32" s="100">
        <v>485</v>
      </c>
      <c r="K32" s="100">
        <v>485</v>
      </c>
    </row>
    <row r="33" spans="1:11" ht="15">
      <c r="A33" s="7"/>
      <c r="B33" s="8">
        <v>312012</v>
      </c>
      <c r="C33" s="7" t="s">
        <v>335</v>
      </c>
      <c r="D33" s="132">
        <v>6330.91</v>
      </c>
      <c r="E33" s="9">
        <v>6593</v>
      </c>
      <c r="F33" s="9">
        <v>6318</v>
      </c>
      <c r="G33" s="9">
        <v>6730.5</v>
      </c>
      <c r="H33" s="100">
        <v>7028</v>
      </c>
      <c r="I33" s="100"/>
      <c r="J33" s="100">
        <v>7028</v>
      </c>
      <c r="K33" s="100">
        <v>7028</v>
      </c>
    </row>
    <row r="34" spans="1:13" ht="15">
      <c r="A34" s="7"/>
      <c r="B34" s="8">
        <v>312012</v>
      </c>
      <c r="C34" s="7" t="s">
        <v>336</v>
      </c>
      <c r="D34" s="132">
        <v>1700.49</v>
      </c>
      <c r="E34" s="9">
        <v>1714.35</v>
      </c>
      <c r="F34" s="9">
        <v>1714</v>
      </c>
      <c r="G34" s="9">
        <v>1727.55</v>
      </c>
      <c r="H34" s="100">
        <v>1727</v>
      </c>
      <c r="I34" s="100"/>
      <c r="J34" s="100">
        <v>1727</v>
      </c>
      <c r="K34" s="100">
        <v>1727</v>
      </c>
      <c r="M34" s="137"/>
    </row>
    <row r="35" spans="1:11" ht="15">
      <c r="A35" s="7"/>
      <c r="B35" s="8">
        <v>312012</v>
      </c>
      <c r="C35" s="7" t="s">
        <v>337</v>
      </c>
      <c r="D35" s="132">
        <v>1346464</v>
      </c>
      <c r="E35" s="9">
        <v>1482698</v>
      </c>
      <c r="F35" s="9">
        <v>1527724</v>
      </c>
      <c r="G35" s="9">
        <v>1571005</v>
      </c>
      <c r="H35" s="100">
        <v>1580000</v>
      </c>
      <c r="I35" s="100"/>
      <c r="J35" s="100">
        <v>1600000</v>
      </c>
      <c r="K35" s="100">
        <v>1610000</v>
      </c>
    </row>
    <row r="36" spans="1:11" ht="15">
      <c r="A36" s="7"/>
      <c r="B36" s="8">
        <v>312012</v>
      </c>
      <c r="C36" s="7" t="s">
        <v>338</v>
      </c>
      <c r="D36" s="132">
        <v>24106</v>
      </c>
      <c r="E36" s="9">
        <v>25677</v>
      </c>
      <c r="F36" s="9">
        <v>26118</v>
      </c>
      <c r="G36" s="9">
        <v>26464</v>
      </c>
      <c r="H36" s="100">
        <v>0</v>
      </c>
      <c r="I36" s="100"/>
      <c r="J36" s="100">
        <v>0</v>
      </c>
      <c r="K36" s="100">
        <v>0</v>
      </c>
    </row>
    <row r="37" spans="1:12" ht="15">
      <c r="A37" s="7"/>
      <c r="B37" s="8">
        <v>312012</v>
      </c>
      <c r="C37" s="7" t="s">
        <v>339</v>
      </c>
      <c r="D37" s="132">
        <v>34768</v>
      </c>
      <c r="E37" s="9">
        <v>27672</v>
      </c>
      <c r="F37" s="9">
        <v>27108</v>
      </c>
      <c r="G37" s="9">
        <v>40320</v>
      </c>
      <c r="H37" s="100">
        <v>0</v>
      </c>
      <c r="I37" s="100"/>
      <c r="J37" s="100">
        <v>0</v>
      </c>
      <c r="K37" s="100">
        <v>0</v>
      </c>
      <c r="L37" s="137"/>
    </row>
    <row r="38" spans="1:11" ht="15">
      <c r="A38" s="8"/>
      <c r="B38" s="8">
        <v>312012</v>
      </c>
      <c r="C38" s="8" t="s">
        <v>340</v>
      </c>
      <c r="D38" s="132">
        <v>879</v>
      </c>
      <c r="E38" s="9">
        <v>3927</v>
      </c>
      <c r="F38" s="9">
        <v>0</v>
      </c>
      <c r="G38" s="9">
        <v>0</v>
      </c>
      <c r="H38" s="100">
        <v>0</v>
      </c>
      <c r="I38" s="100"/>
      <c r="J38" s="100">
        <v>0</v>
      </c>
      <c r="K38" s="100">
        <v>0</v>
      </c>
    </row>
    <row r="39" spans="1:11" ht="15">
      <c r="A39" s="7"/>
      <c r="B39" s="8">
        <v>312012</v>
      </c>
      <c r="C39" s="7" t="s">
        <v>341</v>
      </c>
      <c r="D39" s="132">
        <v>2107</v>
      </c>
      <c r="E39" s="9">
        <v>1127</v>
      </c>
      <c r="F39" s="9">
        <v>0</v>
      </c>
      <c r="G39" s="9">
        <v>1950</v>
      </c>
      <c r="H39" s="100">
        <v>0</v>
      </c>
      <c r="I39" s="100"/>
      <c r="J39" s="100">
        <v>0</v>
      </c>
      <c r="K39" s="100">
        <v>0</v>
      </c>
    </row>
    <row r="40" spans="1:11" ht="15">
      <c r="A40" s="7"/>
      <c r="B40" s="8">
        <v>312012</v>
      </c>
      <c r="C40" s="7" t="s">
        <v>342</v>
      </c>
      <c r="D40" s="132">
        <v>3981</v>
      </c>
      <c r="E40" s="9">
        <v>340</v>
      </c>
      <c r="F40" s="9">
        <v>0</v>
      </c>
      <c r="G40" s="9">
        <v>396</v>
      </c>
      <c r="H40" s="100">
        <v>0</v>
      </c>
      <c r="I40" s="100"/>
      <c r="J40" s="100">
        <v>0</v>
      </c>
      <c r="K40" s="100">
        <v>0</v>
      </c>
    </row>
    <row r="41" spans="1:11" ht="15">
      <c r="A41" s="7"/>
      <c r="B41" s="8">
        <v>312</v>
      </c>
      <c r="C41" s="7" t="s">
        <v>343</v>
      </c>
      <c r="D41" s="132">
        <v>7700</v>
      </c>
      <c r="E41" s="9">
        <v>12600</v>
      </c>
      <c r="F41" s="9">
        <v>0</v>
      </c>
      <c r="G41" s="9">
        <v>18450</v>
      </c>
      <c r="H41" s="100">
        <v>0</v>
      </c>
      <c r="I41" s="100"/>
      <c r="J41" s="100">
        <v>0</v>
      </c>
      <c r="K41" s="100">
        <v>0</v>
      </c>
    </row>
    <row r="42" spans="1:11" ht="15">
      <c r="A42" s="7"/>
      <c r="B42" s="8">
        <v>312</v>
      </c>
      <c r="C42" s="7" t="s">
        <v>344</v>
      </c>
      <c r="D42" s="132">
        <v>9090</v>
      </c>
      <c r="E42" s="9">
        <v>9100</v>
      </c>
      <c r="F42" s="9">
        <v>0</v>
      </c>
      <c r="G42" s="9">
        <v>10584</v>
      </c>
      <c r="H42" s="100">
        <v>0</v>
      </c>
      <c r="I42" s="100"/>
      <c r="J42" s="100">
        <v>0</v>
      </c>
      <c r="K42" s="100">
        <v>0</v>
      </c>
    </row>
    <row r="43" spans="1:11" ht="15">
      <c r="A43" s="7"/>
      <c r="B43" s="8">
        <v>312</v>
      </c>
      <c r="C43" s="7" t="s">
        <v>345</v>
      </c>
      <c r="D43" s="132">
        <v>0</v>
      </c>
      <c r="E43" s="9">
        <v>4282.09</v>
      </c>
      <c r="F43" s="9">
        <v>0</v>
      </c>
      <c r="G43" s="9">
        <v>0</v>
      </c>
      <c r="H43" s="100">
        <v>0</v>
      </c>
      <c r="I43" s="100"/>
      <c r="J43" s="100">
        <v>0</v>
      </c>
      <c r="K43" s="100">
        <v>0</v>
      </c>
    </row>
    <row r="44" spans="1:11" ht="15">
      <c r="A44" s="7"/>
      <c r="B44" s="8">
        <v>312001</v>
      </c>
      <c r="C44" s="7" t="s">
        <v>346</v>
      </c>
      <c r="D44" s="132">
        <v>0</v>
      </c>
      <c r="E44" s="9">
        <v>14720</v>
      </c>
      <c r="F44" s="9">
        <v>0</v>
      </c>
      <c r="G44" s="9">
        <v>0</v>
      </c>
      <c r="H44" s="100">
        <v>0</v>
      </c>
      <c r="I44" s="100"/>
      <c r="J44" s="100">
        <v>0</v>
      </c>
      <c r="K44" s="100">
        <v>0</v>
      </c>
    </row>
    <row r="45" spans="1:11" ht="15">
      <c r="A45" s="7"/>
      <c r="B45" s="8">
        <v>312012</v>
      </c>
      <c r="C45" s="7" t="s">
        <v>347</v>
      </c>
      <c r="D45" s="132">
        <v>17144</v>
      </c>
      <c r="E45" s="9">
        <v>18320</v>
      </c>
      <c r="F45" s="9">
        <v>19531</v>
      </c>
      <c r="G45" s="9">
        <v>16391</v>
      </c>
      <c r="H45" s="100">
        <v>0</v>
      </c>
      <c r="I45" s="100"/>
      <c r="J45" s="100">
        <v>0</v>
      </c>
      <c r="K45" s="100">
        <v>0</v>
      </c>
    </row>
    <row r="46" spans="1:11" ht="15">
      <c r="A46" s="7"/>
      <c r="B46" s="8">
        <v>312</v>
      </c>
      <c r="C46" s="7" t="s">
        <v>348</v>
      </c>
      <c r="D46" s="132">
        <v>0</v>
      </c>
      <c r="E46" s="9">
        <v>0</v>
      </c>
      <c r="F46" s="9">
        <v>0</v>
      </c>
      <c r="G46" s="9">
        <v>3074.44</v>
      </c>
      <c r="H46" s="100">
        <v>0</v>
      </c>
      <c r="I46" s="100"/>
      <c r="J46" s="100">
        <v>0</v>
      </c>
      <c r="K46" s="100">
        <v>0</v>
      </c>
    </row>
    <row r="47" spans="1:11" ht="15">
      <c r="A47" s="7"/>
      <c r="B47" s="8">
        <v>312001</v>
      </c>
      <c r="C47" s="7" t="s">
        <v>349</v>
      </c>
      <c r="D47" s="132">
        <v>7585.45</v>
      </c>
      <c r="E47" s="9">
        <v>4063.65</v>
      </c>
      <c r="F47" s="9">
        <v>0</v>
      </c>
      <c r="G47" s="9">
        <v>1950</v>
      </c>
      <c r="H47" s="100">
        <v>0</v>
      </c>
      <c r="I47" s="100"/>
      <c r="J47" s="100">
        <v>0</v>
      </c>
      <c r="K47" s="100">
        <v>0</v>
      </c>
    </row>
    <row r="48" spans="1:11" ht="15">
      <c r="A48" s="7"/>
      <c r="B48" s="8">
        <v>312012</v>
      </c>
      <c r="C48" s="7" t="s">
        <v>73</v>
      </c>
      <c r="D48" s="132">
        <v>13965</v>
      </c>
      <c r="E48" s="9">
        <v>28136</v>
      </c>
      <c r="F48" s="9">
        <v>28136</v>
      </c>
      <c r="G48" s="9">
        <v>29187</v>
      </c>
      <c r="H48" s="100">
        <v>29187</v>
      </c>
      <c r="I48" s="100"/>
      <c r="J48" s="100">
        <v>29187</v>
      </c>
      <c r="K48" s="100">
        <v>29187</v>
      </c>
    </row>
    <row r="49" spans="1:11" ht="15">
      <c r="A49" s="7"/>
      <c r="B49" s="8">
        <v>312012</v>
      </c>
      <c r="C49" s="7" t="s">
        <v>20</v>
      </c>
      <c r="D49" s="132">
        <v>1706</v>
      </c>
      <c r="E49" s="9">
        <v>0</v>
      </c>
      <c r="F49" s="9">
        <v>0</v>
      </c>
      <c r="G49" s="9">
        <v>0</v>
      </c>
      <c r="H49" s="100">
        <v>0</v>
      </c>
      <c r="I49" s="100"/>
      <c r="J49" s="100">
        <v>0</v>
      </c>
      <c r="K49" s="100">
        <v>0</v>
      </c>
    </row>
    <row r="50" spans="1:11" ht="15">
      <c r="A50" s="7"/>
      <c r="B50" s="8">
        <v>312012</v>
      </c>
      <c r="C50" s="7" t="s">
        <v>350</v>
      </c>
      <c r="D50" s="132">
        <v>0</v>
      </c>
      <c r="E50" s="9">
        <v>1166.62</v>
      </c>
      <c r="F50" s="9">
        <v>0</v>
      </c>
      <c r="G50" s="9">
        <v>3499.86</v>
      </c>
      <c r="H50" s="100">
        <v>0</v>
      </c>
      <c r="I50" s="100"/>
      <c r="J50" s="100">
        <v>0</v>
      </c>
      <c r="K50" s="100">
        <v>0</v>
      </c>
    </row>
    <row r="51" spans="1:11" ht="15">
      <c r="A51" s="7"/>
      <c r="B51" s="8">
        <v>312012</v>
      </c>
      <c r="C51" s="7" t="s">
        <v>351</v>
      </c>
      <c r="D51" s="132">
        <v>0</v>
      </c>
      <c r="E51" s="9">
        <v>0</v>
      </c>
      <c r="F51" s="9">
        <v>0</v>
      </c>
      <c r="G51" s="9">
        <v>2940.55</v>
      </c>
      <c r="H51" s="100">
        <v>0</v>
      </c>
      <c r="I51" s="100"/>
      <c r="J51" s="100">
        <v>0</v>
      </c>
      <c r="K51" s="100">
        <v>0</v>
      </c>
    </row>
    <row r="52" spans="1:11" ht="15">
      <c r="A52" s="8"/>
      <c r="B52" s="8">
        <v>312</v>
      </c>
      <c r="C52" s="8" t="s">
        <v>352</v>
      </c>
      <c r="D52" s="132">
        <v>2072.8</v>
      </c>
      <c r="E52" s="9">
        <v>0</v>
      </c>
      <c r="F52" s="9">
        <v>0</v>
      </c>
      <c r="G52" s="9">
        <v>0</v>
      </c>
      <c r="H52" s="100">
        <v>0</v>
      </c>
      <c r="I52" s="100"/>
      <c r="J52" s="100">
        <v>0</v>
      </c>
      <c r="K52" s="100">
        <v>0</v>
      </c>
    </row>
    <row r="53" spans="1:11" ht="15">
      <c r="A53" s="7"/>
      <c r="B53" s="8">
        <v>312001</v>
      </c>
      <c r="C53" s="7" t="s">
        <v>353</v>
      </c>
      <c r="D53" s="132">
        <v>2550.21</v>
      </c>
      <c r="E53" s="9">
        <v>1906.07</v>
      </c>
      <c r="F53" s="9">
        <v>0</v>
      </c>
      <c r="G53" s="9">
        <v>0</v>
      </c>
      <c r="H53" s="100">
        <v>0</v>
      </c>
      <c r="I53" s="100"/>
      <c r="J53" s="100">
        <v>0</v>
      </c>
      <c r="K53" s="100">
        <v>0</v>
      </c>
    </row>
    <row r="54" spans="1:11" ht="15">
      <c r="A54" s="8"/>
      <c r="B54" s="8" t="s">
        <v>171</v>
      </c>
      <c r="C54" s="8" t="s">
        <v>317</v>
      </c>
      <c r="D54" s="132">
        <v>700</v>
      </c>
      <c r="E54" s="9">
        <v>0</v>
      </c>
      <c r="F54" s="9">
        <v>0</v>
      </c>
      <c r="G54" s="9">
        <v>5000</v>
      </c>
      <c r="H54" s="100">
        <v>0</v>
      </c>
      <c r="I54" s="100"/>
      <c r="J54" s="100">
        <v>0</v>
      </c>
      <c r="K54" s="100">
        <v>0</v>
      </c>
    </row>
    <row r="55" spans="1:11" ht="15">
      <c r="A55" s="8"/>
      <c r="B55" s="8">
        <v>312007</v>
      </c>
      <c r="C55" s="8" t="s">
        <v>354</v>
      </c>
      <c r="D55" s="132">
        <v>551.5</v>
      </c>
      <c r="E55" s="9">
        <v>0</v>
      </c>
      <c r="F55" s="9">
        <v>0</v>
      </c>
      <c r="G55" s="9">
        <v>0</v>
      </c>
      <c r="H55" s="100">
        <v>0</v>
      </c>
      <c r="I55" s="100"/>
      <c r="J55" s="100">
        <v>0</v>
      </c>
      <c r="K55" s="100">
        <v>0</v>
      </c>
    </row>
    <row r="56" spans="1:11" ht="15">
      <c r="A56" s="8"/>
      <c r="B56" s="8">
        <v>322006</v>
      </c>
      <c r="C56" s="8" t="s">
        <v>355</v>
      </c>
      <c r="D56" s="132">
        <v>2500</v>
      </c>
      <c r="E56" s="9">
        <v>0</v>
      </c>
      <c r="F56" s="9">
        <v>0</v>
      </c>
      <c r="G56" s="9">
        <v>0</v>
      </c>
      <c r="H56" s="100">
        <v>0</v>
      </c>
      <c r="I56" s="100"/>
      <c r="J56" s="100">
        <v>0</v>
      </c>
      <c r="K56" s="100">
        <v>0</v>
      </c>
    </row>
    <row r="57" spans="1:11" ht="15">
      <c r="A57" s="8"/>
      <c r="B57" s="8">
        <v>311</v>
      </c>
      <c r="C57" s="8" t="s">
        <v>356</v>
      </c>
      <c r="D57" s="132">
        <v>2000</v>
      </c>
      <c r="E57" s="9">
        <v>3000</v>
      </c>
      <c r="F57" s="9">
        <v>3000</v>
      </c>
      <c r="G57" s="9">
        <v>3000</v>
      </c>
      <c r="H57" s="100">
        <v>3000</v>
      </c>
      <c r="I57" s="100"/>
      <c r="J57" s="100">
        <v>0</v>
      </c>
      <c r="K57" s="100">
        <v>0</v>
      </c>
    </row>
    <row r="58" spans="1:11" ht="15">
      <c r="A58" s="8"/>
      <c r="B58" s="8">
        <v>311</v>
      </c>
      <c r="C58" s="8" t="s">
        <v>357</v>
      </c>
      <c r="D58" s="132">
        <v>0</v>
      </c>
      <c r="E58" s="9">
        <v>1000</v>
      </c>
      <c r="F58" s="9">
        <v>0</v>
      </c>
      <c r="G58" s="9">
        <v>0</v>
      </c>
      <c r="H58" s="100">
        <v>0</v>
      </c>
      <c r="I58" s="100"/>
      <c r="J58" s="100">
        <v>0</v>
      </c>
      <c r="K58" s="100">
        <v>0</v>
      </c>
    </row>
    <row r="59" spans="1:11" ht="15">
      <c r="A59" s="8"/>
      <c r="B59" s="8">
        <v>322</v>
      </c>
      <c r="C59" s="8" t="s">
        <v>358</v>
      </c>
      <c r="D59" s="132">
        <v>0</v>
      </c>
      <c r="E59" s="9">
        <v>0</v>
      </c>
      <c r="F59" s="9">
        <v>10000</v>
      </c>
      <c r="G59" s="9">
        <v>10000</v>
      </c>
      <c r="H59" s="95">
        <v>0</v>
      </c>
      <c r="I59" s="95"/>
      <c r="J59" s="95">
        <v>0</v>
      </c>
      <c r="K59" s="95">
        <v>0</v>
      </c>
    </row>
    <row r="60" spans="1:11" ht="15">
      <c r="A60" s="8"/>
      <c r="B60" s="8">
        <v>322</v>
      </c>
      <c r="C60" s="8" t="s">
        <v>359</v>
      </c>
      <c r="D60" s="132">
        <v>0</v>
      </c>
      <c r="E60" s="9">
        <v>0</v>
      </c>
      <c r="F60" s="9">
        <v>466402</v>
      </c>
      <c r="G60" s="9">
        <v>609852</v>
      </c>
      <c r="H60" s="95">
        <v>466402</v>
      </c>
      <c r="I60" s="95"/>
      <c r="J60" s="95">
        <v>0</v>
      </c>
      <c r="K60" s="95">
        <v>0</v>
      </c>
    </row>
    <row r="61" spans="1:11" ht="15">
      <c r="A61" s="8"/>
      <c r="B61" s="8">
        <v>322</v>
      </c>
      <c r="C61" s="8" t="s">
        <v>408</v>
      </c>
      <c r="D61" s="132">
        <v>0</v>
      </c>
      <c r="E61" s="9">
        <v>0</v>
      </c>
      <c r="F61" s="9">
        <v>0</v>
      </c>
      <c r="G61" s="9">
        <v>0</v>
      </c>
      <c r="H61" s="95">
        <v>150355</v>
      </c>
      <c r="I61" s="95"/>
      <c r="J61" s="95">
        <v>0</v>
      </c>
      <c r="K61" s="95">
        <v>0</v>
      </c>
    </row>
    <row r="62" spans="1:11" ht="15">
      <c r="A62" s="8"/>
      <c r="B62" s="8">
        <v>322</v>
      </c>
      <c r="C62" s="8" t="s">
        <v>360</v>
      </c>
      <c r="D62" s="132">
        <v>0</v>
      </c>
      <c r="E62" s="9">
        <v>15447.6</v>
      </c>
      <c r="F62" s="9">
        <v>0</v>
      </c>
      <c r="G62" s="9">
        <v>0</v>
      </c>
      <c r="H62" s="100">
        <v>0</v>
      </c>
      <c r="I62" s="100"/>
      <c r="J62" s="100">
        <v>0</v>
      </c>
      <c r="K62" s="100">
        <v>0</v>
      </c>
    </row>
    <row r="63" spans="1:11" ht="15">
      <c r="A63" s="7"/>
      <c r="B63" s="8">
        <v>312001</v>
      </c>
      <c r="C63" s="7" t="s">
        <v>21</v>
      </c>
      <c r="D63" s="132">
        <v>470.4</v>
      </c>
      <c r="E63" s="9">
        <v>305.76</v>
      </c>
      <c r="F63" s="9">
        <v>0</v>
      </c>
      <c r="G63" s="9">
        <v>0</v>
      </c>
      <c r="H63" s="100">
        <v>0</v>
      </c>
      <c r="I63" s="100"/>
      <c r="J63" s="100">
        <v>0</v>
      </c>
      <c r="K63" s="100">
        <v>0</v>
      </c>
    </row>
    <row r="64" spans="1:12" ht="15">
      <c r="A64" s="19"/>
      <c r="B64" s="19">
        <v>300</v>
      </c>
      <c r="C64" s="19" t="s">
        <v>22</v>
      </c>
      <c r="D64" s="12">
        <f aca="true" t="shared" si="1" ref="D64:K64">SUM(D30:D63)</f>
        <v>1493868.64</v>
      </c>
      <c r="E64" s="12">
        <f t="shared" si="1"/>
        <v>1669337.3800000004</v>
      </c>
      <c r="F64" s="12">
        <f t="shared" si="1"/>
        <v>2121591</v>
      </c>
      <c r="G64" s="12">
        <f>SUM(G30:G63)</f>
        <v>2369044.2800000003</v>
      </c>
      <c r="H64" s="12">
        <f>SUM(H30:H63)</f>
        <v>2244220</v>
      </c>
      <c r="I64" s="12"/>
      <c r="J64" s="12">
        <f t="shared" si="1"/>
        <v>1644463</v>
      </c>
      <c r="K64" s="12">
        <f t="shared" si="1"/>
        <v>1654463</v>
      </c>
      <c r="L64" s="137"/>
    </row>
    <row r="65" spans="1:11" ht="15">
      <c r="A65" s="22"/>
      <c r="B65" s="23"/>
      <c r="C65" s="23" t="s">
        <v>23</v>
      </c>
      <c r="D65" s="23">
        <v>38513.78</v>
      </c>
      <c r="E65" s="129">
        <v>46098.12</v>
      </c>
      <c r="F65" s="24">
        <v>27500</v>
      </c>
      <c r="G65" s="24">
        <v>35443</v>
      </c>
      <c r="H65" s="24">
        <v>30000</v>
      </c>
      <c r="I65" s="24"/>
      <c r="J65" s="24">
        <v>30000</v>
      </c>
      <c r="K65" s="24">
        <v>30000</v>
      </c>
    </row>
    <row r="66" spans="1:11" ht="15">
      <c r="A66" s="22"/>
      <c r="B66" s="23">
        <v>513001</v>
      </c>
      <c r="C66" s="23" t="s">
        <v>133</v>
      </c>
      <c r="D66" s="29">
        <v>0</v>
      </c>
      <c r="E66" s="24">
        <v>0</v>
      </c>
      <c r="F66" s="24">
        <v>0</v>
      </c>
      <c r="G66" s="24">
        <v>0</v>
      </c>
      <c r="H66" s="24">
        <v>0</v>
      </c>
      <c r="I66" s="24"/>
      <c r="J66" s="24">
        <v>0</v>
      </c>
      <c r="K66" s="24">
        <v>0</v>
      </c>
    </row>
    <row r="67" spans="1:11" s="45" customFormat="1" ht="15">
      <c r="A67" s="7"/>
      <c r="B67" s="7">
        <v>453</v>
      </c>
      <c r="C67" s="7" t="s">
        <v>192</v>
      </c>
      <c r="D67" s="132">
        <v>80910.52</v>
      </c>
      <c r="E67" s="9">
        <v>14606</v>
      </c>
      <c r="F67" s="9">
        <v>0</v>
      </c>
      <c r="G67" s="9">
        <v>88130</v>
      </c>
      <c r="H67" s="100">
        <v>0</v>
      </c>
      <c r="I67" s="100"/>
      <c r="J67" s="100">
        <v>0</v>
      </c>
      <c r="K67" s="100">
        <v>0</v>
      </c>
    </row>
    <row r="68" spans="1:11" ht="15">
      <c r="A68" s="7"/>
      <c r="B68" s="7">
        <v>453</v>
      </c>
      <c r="C68" s="7" t="s">
        <v>191</v>
      </c>
      <c r="D68" s="132">
        <v>5439.48</v>
      </c>
      <c r="E68" s="9">
        <v>1194</v>
      </c>
      <c r="F68" s="9">
        <v>0</v>
      </c>
      <c r="G68" s="9">
        <v>0</v>
      </c>
      <c r="H68" s="100">
        <v>0</v>
      </c>
      <c r="I68" s="100"/>
      <c r="J68" s="100">
        <v>0</v>
      </c>
      <c r="K68" s="100">
        <v>0</v>
      </c>
    </row>
    <row r="69" spans="1:11" ht="15">
      <c r="A69" s="7"/>
      <c r="B69" s="7">
        <v>453</v>
      </c>
      <c r="C69" s="7" t="s">
        <v>318</v>
      </c>
      <c r="D69" s="132">
        <v>0</v>
      </c>
      <c r="E69" s="9">
        <v>0</v>
      </c>
      <c r="F69" s="9">
        <v>0</v>
      </c>
      <c r="G69" s="9">
        <v>153.14</v>
      </c>
      <c r="H69" s="100">
        <v>0</v>
      </c>
      <c r="I69" s="100"/>
      <c r="J69" s="100">
        <v>0</v>
      </c>
      <c r="K69" s="100">
        <v>0</v>
      </c>
    </row>
    <row r="70" spans="1:11" ht="15">
      <c r="A70" s="7"/>
      <c r="B70" s="7">
        <v>453</v>
      </c>
      <c r="C70" s="7" t="s">
        <v>319</v>
      </c>
      <c r="D70" s="132">
        <v>0</v>
      </c>
      <c r="E70" s="9">
        <v>0</v>
      </c>
      <c r="F70" s="9">
        <v>0</v>
      </c>
      <c r="G70" s="9">
        <v>616.57</v>
      </c>
      <c r="H70" s="100">
        <v>0</v>
      </c>
      <c r="I70" s="100"/>
      <c r="J70" s="100">
        <v>0</v>
      </c>
      <c r="K70" s="100">
        <v>0</v>
      </c>
    </row>
    <row r="71" spans="1:11" ht="15">
      <c r="A71" s="22"/>
      <c r="B71" s="23"/>
      <c r="C71" s="23" t="s">
        <v>267</v>
      </c>
      <c r="D71" s="29">
        <f>SUM(D67:D68)</f>
        <v>86350</v>
      </c>
      <c r="E71" s="24">
        <f>SUM(E67:E68)</f>
        <v>15800</v>
      </c>
      <c r="F71" s="24">
        <f>SUM(F67:F68)</f>
        <v>0</v>
      </c>
      <c r="G71" s="24">
        <f>SUM(G67:G70)</f>
        <v>88899.71</v>
      </c>
      <c r="H71" s="24">
        <v>0</v>
      </c>
      <c r="I71" s="24"/>
      <c r="J71" s="24">
        <v>0</v>
      </c>
      <c r="K71" s="24">
        <v>0</v>
      </c>
    </row>
    <row r="72" spans="1:11" ht="15">
      <c r="A72" s="7"/>
      <c r="B72" s="7">
        <v>454001</v>
      </c>
      <c r="C72" s="7" t="s">
        <v>134</v>
      </c>
      <c r="D72" s="132">
        <v>0</v>
      </c>
      <c r="E72" s="9">
        <v>0</v>
      </c>
      <c r="F72" s="9">
        <v>0</v>
      </c>
      <c r="G72" s="9">
        <v>0</v>
      </c>
      <c r="H72" s="83">
        <v>0</v>
      </c>
      <c r="I72" s="83"/>
      <c r="J72" s="83">
        <v>0</v>
      </c>
      <c r="K72" s="83">
        <v>0</v>
      </c>
    </row>
    <row r="73" spans="1:11" ht="15">
      <c r="A73" s="7"/>
      <c r="B73" s="7"/>
      <c r="C73" s="7" t="s">
        <v>155</v>
      </c>
      <c r="D73" s="132">
        <v>223652.86</v>
      </c>
      <c r="E73" s="9">
        <v>348617</v>
      </c>
      <c r="F73" s="9">
        <v>290000</v>
      </c>
      <c r="G73" s="9">
        <v>212015.07</v>
      </c>
      <c r="H73" s="83">
        <v>445383</v>
      </c>
      <c r="I73" s="83"/>
      <c r="J73" s="83">
        <v>0</v>
      </c>
      <c r="K73" s="83">
        <v>0</v>
      </c>
    </row>
    <row r="74" spans="1:11" ht="15">
      <c r="A74" s="7"/>
      <c r="B74" s="7"/>
      <c r="C74" s="7" t="s">
        <v>135</v>
      </c>
      <c r="D74" s="132">
        <v>0</v>
      </c>
      <c r="E74" s="9">
        <v>0</v>
      </c>
      <c r="F74" s="9">
        <v>0</v>
      </c>
      <c r="G74" s="9">
        <v>0</v>
      </c>
      <c r="H74" s="83">
        <v>0</v>
      </c>
      <c r="I74" s="83"/>
      <c r="J74" s="83">
        <v>0</v>
      </c>
      <c r="K74" s="83">
        <v>0</v>
      </c>
    </row>
    <row r="75" spans="1:11" ht="15">
      <c r="A75" s="7"/>
      <c r="B75" s="7"/>
      <c r="C75" s="7" t="s">
        <v>136</v>
      </c>
      <c r="D75" s="132">
        <v>2074.82</v>
      </c>
      <c r="E75" s="9">
        <v>3751</v>
      </c>
      <c r="F75" s="9">
        <v>3751</v>
      </c>
      <c r="G75" s="9">
        <v>4846.32</v>
      </c>
      <c r="H75" s="83">
        <v>4000</v>
      </c>
      <c r="I75" s="83"/>
      <c r="J75" s="83">
        <v>0</v>
      </c>
      <c r="K75" s="83">
        <v>0</v>
      </c>
    </row>
    <row r="76" spans="1:11" ht="15">
      <c r="A76" s="7"/>
      <c r="B76" s="7"/>
      <c r="C76" s="7" t="s">
        <v>189</v>
      </c>
      <c r="D76" s="132">
        <v>44989.52</v>
      </c>
      <c r="E76" s="17">
        <v>85083.9</v>
      </c>
      <c r="F76" s="17">
        <v>0</v>
      </c>
      <c r="G76" s="17">
        <v>0</v>
      </c>
      <c r="H76" s="83">
        <v>0</v>
      </c>
      <c r="I76" s="83"/>
      <c r="J76" s="83">
        <v>0</v>
      </c>
      <c r="K76" s="83">
        <v>0</v>
      </c>
    </row>
    <row r="77" spans="1:11" ht="15">
      <c r="A77" s="144"/>
      <c r="B77" s="144">
        <v>456002</v>
      </c>
      <c r="C77" s="144" t="s">
        <v>274</v>
      </c>
      <c r="D77" s="145">
        <v>12000</v>
      </c>
      <c r="E77" s="146">
        <v>18000</v>
      </c>
      <c r="F77" s="146">
        <v>6000</v>
      </c>
      <c r="G77" s="146">
        <v>6000</v>
      </c>
      <c r="H77" s="147">
        <v>0</v>
      </c>
      <c r="I77" s="147"/>
      <c r="J77" s="147">
        <v>0</v>
      </c>
      <c r="K77" s="147">
        <v>0</v>
      </c>
    </row>
    <row r="78" spans="1:12" ht="16.5" thickBot="1">
      <c r="A78" s="67"/>
      <c r="B78" s="61"/>
      <c r="C78" s="68" t="s">
        <v>137</v>
      </c>
      <c r="D78" s="62">
        <f>SUM(D72:D77)</f>
        <v>282717.2</v>
      </c>
      <c r="E78" s="63">
        <f>SUM(E72:E77)</f>
        <v>455451.9</v>
      </c>
      <c r="F78" s="63">
        <f>SUM(F72:F77)</f>
        <v>299751</v>
      </c>
      <c r="G78" s="63">
        <f>SUM(G72:G77)</f>
        <v>222861.39</v>
      </c>
      <c r="H78" s="63">
        <f>SUM(H72:H77)</f>
        <v>449383</v>
      </c>
      <c r="I78" s="63"/>
      <c r="J78" s="63">
        <v>0</v>
      </c>
      <c r="K78" s="63">
        <v>0</v>
      </c>
      <c r="L78" s="137"/>
    </row>
    <row r="79" spans="1:12" ht="16.5" thickBot="1">
      <c r="A79" s="218" t="s">
        <v>24</v>
      </c>
      <c r="B79" s="219"/>
      <c r="C79" s="219"/>
      <c r="D79" s="65">
        <f>SUM(D15+D29+D64+D65+D66+D71+D78)</f>
        <v>4161001.229999999</v>
      </c>
      <c r="E79" s="65">
        <f>SUM(E15+E29+E64+E65+E66+E71+E78)</f>
        <v>4682235.36</v>
      </c>
      <c r="F79" s="65">
        <f>SUM(F15+F29+F64+F65+F66+F71+F78)</f>
        <v>4932342</v>
      </c>
      <c r="G79" s="65">
        <f>G15+G29+G64+G65+G66+G71+G78</f>
        <v>5369422.41</v>
      </c>
      <c r="H79" s="65">
        <f>H15+H29+H64+H65+H66+H71+H78</f>
        <v>5399942</v>
      </c>
      <c r="I79" s="142"/>
      <c r="J79" s="66">
        <f>SUM(J15+J29+J64+J65+J66+J71+J78)</f>
        <v>4357566</v>
      </c>
      <c r="K79" s="66">
        <f>SUM(K15+K29+K64+K65+K66+K71+K78)</f>
        <v>4382641</v>
      </c>
      <c r="L79" s="137"/>
    </row>
    <row r="80" spans="1:11" ht="15">
      <c r="A80" s="25"/>
      <c r="B80" s="25"/>
      <c r="C80" s="25"/>
      <c r="D80" s="153"/>
      <c r="E80" s="153"/>
      <c r="F80" s="153"/>
      <c r="G80" s="153"/>
      <c r="H80" s="148"/>
      <c r="I80" s="25"/>
      <c r="J80" s="25"/>
      <c r="K80" s="25"/>
    </row>
    <row r="81" spans="1:11" ht="8.2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5">
      <c r="A82" s="3" t="s">
        <v>25</v>
      </c>
      <c r="B82" s="1"/>
      <c r="C82" s="2"/>
      <c r="D82" s="77"/>
      <c r="E82" s="163"/>
      <c r="F82" s="81" t="s">
        <v>292</v>
      </c>
      <c r="G82" s="161" t="s">
        <v>293</v>
      </c>
      <c r="H82" s="226" t="s">
        <v>158</v>
      </c>
      <c r="I82" s="227"/>
      <c r="J82" s="227"/>
      <c r="K82" s="228"/>
    </row>
    <row r="83" spans="1:11" ht="15">
      <c r="A83" s="27" t="s">
        <v>218</v>
      </c>
      <c r="B83" s="27" t="s">
        <v>219</v>
      </c>
      <c r="C83" s="27" t="s">
        <v>2</v>
      </c>
      <c r="D83" s="28" t="s">
        <v>259</v>
      </c>
      <c r="E83" s="73" t="s">
        <v>291</v>
      </c>
      <c r="F83" s="73">
        <v>2018</v>
      </c>
      <c r="G83" s="73">
        <v>2018</v>
      </c>
      <c r="H83" s="73">
        <v>2019</v>
      </c>
      <c r="I83" s="73" t="s">
        <v>295</v>
      </c>
      <c r="J83" s="73">
        <v>2020</v>
      </c>
      <c r="K83" s="73">
        <v>2021</v>
      </c>
    </row>
    <row r="84" spans="1:11" ht="15">
      <c r="A84" s="106" t="s">
        <v>200</v>
      </c>
      <c r="B84" s="7">
        <v>640</v>
      </c>
      <c r="C84" s="7" t="s">
        <v>26</v>
      </c>
      <c r="D84" s="132">
        <v>788.6</v>
      </c>
      <c r="E84" s="9">
        <v>790.55</v>
      </c>
      <c r="F84" s="9">
        <v>788</v>
      </c>
      <c r="G84" s="9">
        <v>1843</v>
      </c>
      <c r="H84" s="100">
        <v>1850</v>
      </c>
      <c r="I84" s="100"/>
      <c r="J84" s="100">
        <v>1850</v>
      </c>
      <c r="K84" s="100">
        <v>1850</v>
      </c>
    </row>
    <row r="85" spans="1:11" ht="15">
      <c r="A85" s="106" t="s">
        <v>201</v>
      </c>
      <c r="B85" s="7">
        <v>630</v>
      </c>
      <c r="C85" s="7" t="s">
        <v>27</v>
      </c>
      <c r="D85" s="132">
        <v>3060</v>
      </c>
      <c r="E85" s="9">
        <v>3060</v>
      </c>
      <c r="F85" s="9">
        <v>3060</v>
      </c>
      <c r="G85" s="9">
        <v>3060</v>
      </c>
      <c r="H85" s="100">
        <v>3060</v>
      </c>
      <c r="I85" s="100"/>
      <c r="J85" s="100">
        <v>3060</v>
      </c>
      <c r="K85" s="100">
        <v>3060</v>
      </c>
    </row>
    <row r="86" spans="1:13" ht="15">
      <c r="A86" s="230" t="s">
        <v>221</v>
      </c>
      <c r="B86" s="231"/>
      <c r="C86" s="23" t="s">
        <v>28</v>
      </c>
      <c r="D86" s="29">
        <f aca="true" t="shared" si="2" ref="D86:K86">SUM(D84:D85)</f>
        <v>3848.6</v>
      </c>
      <c r="E86" s="24">
        <f t="shared" si="2"/>
        <v>3850.55</v>
      </c>
      <c r="F86" s="24">
        <f t="shared" si="2"/>
        <v>3848</v>
      </c>
      <c r="G86" s="24">
        <f>SUM(G84:G85)</f>
        <v>4903</v>
      </c>
      <c r="H86" s="24">
        <f>SUM(H84:H85)</f>
        <v>4910</v>
      </c>
      <c r="I86" s="24"/>
      <c r="J86" s="24">
        <f t="shared" si="2"/>
        <v>4910</v>
      </c>
      <c r="K86" s="24">
        <f t="shared" si="2"/>
        <v>4910</v>
      </c>
      <c r="L86" s="157"/>
      <c r="M86" s="137"/>
    </row>
    <row r="87" spans="1:11" ht="15">
      <c r="A87" s="106" t="s">
        <v>202</v>
      </c>
      <c r="B87" s="7" t="s">
        <v>164</v>
      </c>
      <c r="C87" s="7" t="s">
        <v>29</v>
      </c>
      <c r="D87" s="132">
        <v>2117.31</v>
      </c>
      <c r="E87" s="9">
        <v>3255.49</v>
      </c>
      <c r="F87" s="9">
        <v>5100</v>
      </c>
      <c r="G87" s="9">
        <v>5100</v>
      </c>
      <c r="H87" s="100">
        <v>5100</v>
      </c>
      <c r="I87" s="100"/>
      <c r="J87" s="100">
        <v>5100</v>
      </c>
      <c r="K87" s="100">
        <v>5100</v>
      </c>
    </row>
    <row r="88" spans="1:11" ht="15">
      <c r="A88" s="106" t="s">
        <v>202</v>
      </c>
      <c r="B88" s="7">
        <v>610</v>
      </c>
      <c r="C88" s="7" t="s">
        <v>165</v>
      </c>
      <c r="D88" s="132">
        <v>236.76</v>
      </c>
      <c r="E88" s="9">
        <v>1841.73</v>
      </c>
      <c r="F88" s="9">
        <v>1850</v>
      </c>
      <c r="G88" s="9">
        <v>550</v>
      </c>
      <c r="H88" s="100">
        <v>0</v>
      </c>
      <c r="I88" s="100"/>
      <c r="J88" s="100">
        <v>0</v>
      </c>
      <c r="K88" s="100">
        <v>0</v>
      </c>
    </row>
    <row r="89" spans="1:11" ht="15">
      <c r="A89" s="106" t="s">
        <v>202</v>
      </c>
      <c r="B89" s="7">
        <v>620</v>
      </c>
      <c r="C89" s="7" t="s">
        <v>31</v>
      </c>
      <c r="D89" s="132">
        <v>1739.14</v>
      </c>
      <c r="E89" s="9">
        <v>649.57</v>
      </c>
      <c r="F89" s="9">
        <v>655</v>
      </c>
      <c r="G89" s="9">
        <v>460</v>
      </c>
      <c r="H89" s="100">
        <v>0</v>
      </c>
      <c r="I89" s="100"/>
      <c r="J89" s="100">
        <v>0</v>
      </c>
      <c r="K89" s="100">
        <v>0</v>
      </c>
    </row>
    <row r="90" spans="1:11" ht="15">
      <c r="A90" s="106" t="s">
        <v>202</v>
      </c>
      <c r="B90" s="7">
        <v>630</v>
      </c>
      <c r="C90" s="7" t="s">
        <v>30</v>
      </c>
      <c r="D90" s="132">
        <v>613.49</v>
      </c>
      <c r="E90" s="9">
        <v>93.48</v>
      </c>
      <c r="F90" s="9">
        <v>300</v>
      </c>
      <c r="G90" s="9">
        <v>1795</v>
      </c>
      <c r="H90" s="100">
        <v>2800</v>
      </c>
      <c r="I90" s="100"/>
      <c r="J90" s="100">
        <v>2800</v>
      </c>
      <c r="K90" s="100">
        <v>2800</v>
      </c>
    </row>
    <row r="91" spans="1:11" ht="15">
      <c r="A91" s="106" t="s">
        <v>202</v>
      </c>
      <c r="B91" s="7">
        <v>630</v>
      </c>
      <c r="C91" s="7" t="s">
        <v>153</v>
      </c>
      <c r="D91" s="132">
        <v>0</v>
      </c>
      <c r="E91" s="9">
        <v>600</v>
      </c>
      <c r="F91" s="9">
        <v>1000</v>
      </c>
      <c r="G91" s="9">
        <v>1918</v>
      </c>
      <c r="H91" s="100">
        <v>500</v>
      </c>
      <c r="I91" s="100"/>
      <c r="J91" s="100">
        <v>500</v>
      </c>
      <c r="K91" s="100">
        <v>500</v>
      </c>
    </row>
    <row r="92" spans="1:12" ht="15">
      <c r="A92" s="232" t="s">
        <v>222</v>
      </c>
      <c r="B92" s="233"/>
      <c r="C92" s="30" t="s">
        <v>32</v>
      </c>
      <c r="D92" s="31">
        <f aca="true" t="shared" si="3" ref="D92:K92">SUM(D87:D91)</f>
        <v>4706.7</v>
      </c>
      <c r="E92" s="32">
        <f t="shared" si="3"/>
        <v>6440.269999999999</v>
      </c>
      <c r="F92" s="32">
        <f t="shared" si="3"/>
        <v>8905</v>
      </c>
      <c r="G92" s="32">
        <f>SUM(G87:G91)</f>
        <v>9823</v>
      </c>
      <c r="H92" s="32">
        <f>SUM(H87:H91)</f>
        <v>8400</v>
      </c>
      <c r="I92" s="32"/>
      <c r="J92" s="32">
        <f t="shared" si="3"/>
        <v>8400</v>
      </c>
      <c r="K92" s="32">
        <f t="shared" si="3"/>
        <v>8400</v>
      </c>
      <c r="L92" s="137"/>
    </row>
    <row r="93" spans="1:11" s="82" customFormat="1" ht="15">
      <c r="A93" s="106" t="s">
        <v>203</v>
      </c>
      <c r="B93" s="7">
        <v>620</v>
      </c>
      <c r="C93" s="7" t="s">
        <v>35</v>
      </c>
      <c r="D93" s="132">
        <v>203.22</v>
      </c>
      <c r="E93" s="9">
        <v>300.78</v>
      </c>
      <c r="F93" s="9">
        <v>205</v>
      </c>
      <c r="G93" s="9">
        <v>205</v>
      </c>
      <c r="H93" s="100">
        <v>205</v>
      </c>
      <c r="I93" s="100"/>
      <c r="J93" s="100">
        <v>205</v>
      </c>
      <c r="K93" s="100">
        <v>205</v>
      </c>
    </row>
    <row r="94" spans="1:11" ht="15">
      <c r="A94" s="106" t="s">
        <v>203</v>
      </c>
      <c r="B94" s="7">
        <v>633006</v>
      </c>
      <c r="C94" s="7" t="s">
        <v>33</v>
      </c>
      <c r="D94" s="132">
        <v>0</v>
      </c>
      <c r="E94" s="9">
        <v>91.67</v>
      </c>
      <c r="F94" s="9">
        <v>30</v>
      </c>
      <c r="G94" s="9">
        <v>30</v>
      </c>
      <c r="H94" s="100">
        <v>30</v>
      </c>
      <c r="I94" s="100"/>
      <c r="J94" s="100">
        <v>30</v>
      </c>
      <c r="K94" s="100">
        <v>30</v>
      </c>
    </row>
    <row r="95" spans="1:11" ht="15">
      <c r="A95" s="106" t="s">
        <v>203</v>
      </c>
      <c r="B95" s="7">
        <v>637027</v>
      </c>
      <c r="C95" s="7" t="s">
        <v>34</v>
      </c>
      <c r="D95" s="132">
        <v>625</v>
      </c>
      <c r="E95" s="9">
        <v>925</v>
      </c>
      <c r="F95" s="9">
        <v>625</v>
      </c>
      <c r="G95" s="9">
        <v>625</v>
      </c>
      <c r="H95" s="100">
        <v>625</v>
      </c>
      <c r="I95" s="100"/>
      <c r="J95" s="100">
        <v>625</v>
      </c>
      <c r="K95" s="100">
        <v>625</v>
      </c>
    </row>
    <row r="96" spans="1:12" ht="15">
      <c r="A96" s="212" t="s">
        <v>223</v>
      </c>
      <c r="B96" s="213"/>
      <c r="C96" s="30" t="s">
        <v>36</v>
      </c>
      <c r="D96" s="31">
        <f aca="true" t="shared" si="4" ref="D96:K96">SUM(D93:D95)</f>
        <v>828.22</v>
      </c>
      <c r="E96" s="32">
        <f t="shared" si="4"/>
        <v>1317.45</v>
      </c>
      <c r="F96" s="32">
        <f t="shared" si="4"/>
        <v>860</v>
      </c>
      <c r="G96" s="32">
        <f>SUM(G93:G95)</f>
        <v>860</v>
      </c>
      <c r="H96" s="32">
        <f>SUM(H93:H95)</f>
        <v>860</v>
      </c>
      <c r="I96" s="32"/>
      <c r="J96" s="32">
        <f t="shared" si="4"/>
        <v>860</v>
      </c>
      <c r="K96" s="32">
        <f t="shared" si="4"/>
        <v>860</v>
      </c>
      <c r="L96" s="137"/>
    </row>
    <row r="97" spans="1:11" s="45" customFormat="1" ht="15">
      <c r="A97" s="115" t="s">
        <v>203</v>
      </c>
      <c r="B97" s="7">
        <v>633009</v>
      </c>
      <c r="C97" s="7" t="s">
        <v>268</v>
      </c>
      <c r="D97" s="132">
        <v>0</v>
      </c>
      <c r="E97" s="9">
        <v>404.71</v>
      </c>
      <c r="F97" s="9">
        <v>650</v>
      </c>
      <c r="G97" s="9">
        <v>650</v>
      </c>
      <c r="H97" s="100">
        <v>1000</v>
      </c>
      <c r="I97" s="100"/>
      <c r="J97" s="100">
        <v>1000</v>
      </c>
      <c r="K97" s="100">
        <v>1000</v>
      </c>
    </row>
    <row r="98" spans="1:11" s="45" customFormat="1" ht="15">
      <c r="A98" s="115" t="s">
        <v>203</v>
      </c>
      <c r="B98" s="7">
        <v>633009</v>
      </c>
      <c r="C98" s="7" t="s">
        <v>296</v>
      </c>
      <c r="D98" s="132">
        <v>0</v>
      </c>
      <c r="E98" s="9">
        <v>846.86</v>
      </c>
      <c r="F98" s="9">
        <v>0</v>
      </c>
      <c r="G98" s="9">
        <v>153.14</v>
      </c>
      <c r="H98" s="100">
        <v>0</v>
      </c>
      <c r="I98" s="100"/>
      <c r="J98" s="100">
        <v>0</v>
      </c>
      <c r="K98" s="100">
        <v>0</v>
      </c>
    </row>
    <row r="99" spans="1:11" s="45" customFormat="1" ht="15">
      <c r="A99" s="115" t="s">
        <v>203</v>
      </c>
      <c r="B99" s="7">
        <v>633016</v>
      </c>
      <c r="C99" s="7" t="s">
        <v>275</v>
      </c>
      <c r="D99" s="132">
        <v>0</v>
      </c>
      <c r="E99" s="9">
        <v>0</v>
      </c>
      <c r="F99" s="9">
        <v>150</v>
      </c>
      <c r="G99" s="9">
        <v>150</v>
      </c>
      <c r="H99" s="100">
        <v>150</v>
      </c>
      <c r="I99" s="100"/>
      <c r="J99" s="100">
        <v>150</v>
      </c>
      <c r="K99" s="100">
        <v>150</v>
      </c>
    </row>
    <row r="100" spans="1:11" s="45" customFormat="1" ht="15">
      <c r="A100" s="115" t="s">
        <v>203</v>
      </c>
      <c r="B100" s="7">
        <v>633</v>
      </c>
      <c r="C100" s="7" t="s">
        <v>276</v>
      </c>
      <c r="D100" s="132">
        <v>0</v>
      </c>
      <c r="E100" s="9">
        <v>0</v>
      </c>
      <c r="F100" s="9">
        <v>1500</v>
      </c>
      <c r="G100" s="9">
        <v>1500</v>
      </c>
      <c r="H100" s="100">
        <v>0</v>
      </c>
      <c r="I100" s="100"/>
      <c r="J100" s="100">
        <v>0</v>
      </c>
      <c r="K100" s="100">
        <v>0</v>
      </c>
    </row>
    <row r="101" spans="1:11" s="26" customFormat="1" ht="12.75">
      <c r="A101" s="106" t="s">
        <v>203</v>
      </c>
      <c r="B101" s="18">
        <v>635</v>
      </c>
      <c r="C101" s="18" t="s">
        <v>185</v>
      </c>
      <c r="D101" s="9">
        <v>0</v>
      </c>
      <c r="E101" s="9">
        <v>0</v>
      </c>
      <c r="F101" s="9">
        <v>0</v>
      </c>
      <c r="G101" s="9">
        <v>0</v>
      </c>
      <c r="H101" s="100">
        <v>0</v>
      </c>
      <c r="I101" s="99"/>
      <c r="J101" s="99">
        <v>0</v>
      </c>
      <c r="K101" s="99">
        <v>0</v>
      </c>
    </row>
    <row r="102" spans="1:12" ht="15">
      <c r="A102" s="212" t="s">
        <v>224</v>
      </c>
      <c r="B102" s="213"/>
      <c r="C102" s="30" t="s">
        <v>37</v>
      </c>
      <c r="D102" s="31">
        <f>SUM(D97)</f>
        <v>0</v>
      </c>
      <c r="E102" s="32">
        <f>SUM(E97:E101)</f>
        <v>1251.57</v>
      </c>
      <c r="F102" s="32">
        <f>SUM(F97:F101)</f>
        <v>2300</v>
      </c>
      <c r="G102" s="32">
        <f>SUM(G97:G101)</f>
        <v>2453.14</v>
      </c>
      <c r="H102" s="32">
        <f>SUM(H97:H101)</f>
        <v>1150</v>
      </c>
      <c r="I102" s="32"/>
      <c r="J102" s="32">
        <f>SUM(J97:J101)</f>
        <v>1150</v>
      </c>
      <c r="K102" s="32">
        <f>SUM(K97:K101)</f>
        <v>1150</v>
      </c>
      <c r="L102" s="137"/>
    </row>
    <row r="103" spans="1:12" ht="15">
      <c r="A103" s="234" t="s">
        <v>225</v>
      </c>
      <c r="B103" s="235"/>
      <c r="C103" s="23" t="s">
        <v>38</v>
      </c>
      <c r="D103" s="29">
        <f>SUM(D92+D96+D102)</f>
        <v>5534.92</v>
      </c>
      <c r="E103" s="24">
        <f>SUM(E92+E96+E102)</f>
        <v>9009.289999999999</v>
      </c>
      <c r="F103" s="24">
        <f>SUM(F92+F96+F102)</f>
        <v>12065</v>
      </c>
      <c r="G103" s="24">
        <f>G92+G96+G102</f>
        <v>13136.14</v>
      </c>
      <c r="H103" s="24">
        <f>H92+H96+H102</f>
        <v>10410</v>
      </c>
      <c r="I103" s="24"/>
      <c r="J103" s="24">
        <f>SUM(J92+J96+J102)</f>
        <v>10410</v>
      </c>
      <c r="K103" s="24">
        <f>SUM(K92+K96+K102)</f>
        <v>10410</v>
      </c>
      <c r="L103" s="157"/>
    </row>
    <row r="104" spans="1:11" ht="15">
      <c r="A104" s="106" t="s">
        <v>202</v>
      </c>
      <c r="B104" s="7">
        <v>630</v>
      </c>
      <c r="C104" s="7" t="s">
        <v>39</v>
      </c>
      <c r="D104" s="14">
        <v>14313.33</v>
      </c>
      <c r="E104" s="9">
        <v>14911.2</v>
      </c>
      <c r="F104" s="9">
        <v>18200</v>
      </c>
      <c r="G104" s="9">
        <v>18200</v>
      </c>
      <c r="H104" s="100">
        <v>20000</v>
      </c>
      <c r="I104" s="100"/>
      <c r="J104" s="100">
        <v>20000</v>
      </c>
      <c r="K104" s="100">
        <v>20000</v>
      </c>
    </row>
    <row r="105" spans="1:11" ht="15">
      <c r="A105" s="106" t="s">
        <v>202</v>
      </c>
      <c r="B105" s="7">
        <v>620</v>
      </c>
      <c r="C105" s="7" t="s">
        <v>40</v>
      </c>
      <c r="D105" s="14">
        <v>4587.27</v>
      </c>
      <c r="E105" s="9">
        <v>4852</v>
      </c>
      <c r="F105" s="9">
        <v>5950</v>
      </c>
      <c r="G105" s="9">
        <v>5950</v>
      </c>
      <c r="H105" s="100">
        <v>6500</v>
      </c>
      <c r="I105" s="100"/>
      <c r="J105" s="100">
        <v>6500</v>
      </c>
      <c r="K105" s="100">
        <v>6500</v>
      </c>
    </row>
    <row r="106" spans="1:11" ht="15">
      <c r="A106" s="106" t="s">
        <v>202</v>
      </c>
      <c r="B106" s="7" t="s">
        <v>172</v>
      </c>
      <c r="C106" s="7" t="s">
        <v>173</v>
      </c>
      <c r="D106" s="14">
        <v>6926.02</v>
      </c>
      <c r="E106" s="9">
        <v>0</v>
      </c>
      <c r="F106" s="9">
        <v>0</v>
      </c>
      <c r="G106" s="9">
        <v>0</v>
      </c>
      <c r="H106" s="100">
        <v>0</v>
      </c>
      <c r="I106" s="100"/>
      <c r="J106" s="100">
        <v>0</v>
      </c>
      <c r="K106" s="100">
        <v>0</v>
      </c>
    </row>
    <row r="107" spans="1:12" ht="15">
      <c r="A107" s="212" t="s">
        <v>226</v>
      </c>
      <c r="B107" s="213"/>
      <c r="C107" s="30" t="s">
        <v>41</v>
      </c>
      <c r="D107" s="30">
        <f>SUM(D104:D106)</f>
        <v>25826.62</v>
      </c>
      <c r="E107" s="32">
        <f>SUM(E104:E106)</f>
        <v>19763.2</v>
      </c>
      <c r="F107" s="32">
        <f>SUM(F104:F106)</f>
        <v>24150</v>
      </c>
      <c r="G107" s="32">
        <f>SUM(G104:G106)</f>
        <v>24150</v>
      </c>
      <c r="H107" s="32">
        <f>SUM(H104:H106)</f>
        <v>26500</v>
      </c>
      <c r="I107" s="32"/>
      <c r="J107" s="32">
        <f>SUM(J104:J105)</f>
        <v>26500</v>
      </c>
      <c r="K107" s="32">
        <f>SUM(K104:K105)</f>
        <v>26500</v>
      </c>
      <c r="L107" s="137"/>
    </row>
    <row r="108" spans="1:11" ht="15">
      <c r="A108" s="106" t="s">
        <v>204</v>
      </c>
      <c r="B108" s="7">
        <v>637001</v>
      </c>
      <c r="C108" s="7" t="s">
        <v>42</v>
      </c>
      <c r="D108" s="132">
        <v>453</v>
      </c>
      <c r="E108" s="9">
        <v>493</v>
      </c>
      <c r="F108" s="9">
        <v>650</v>
      </c>
      <c r="G108" s="9">
        <v>650</v>
      </c>
      <c r="H108" s="100">
        <v>650</v>
      </c>
      <c r="I108" s="100"/>
      <c r="J108" s="100">
        <v>650</v>
      </c>
      <c r="K108" s="100">
        <v>650</v>
      </c>
    </row>
    <row r="109" spans="1:11" ht="15">
      <c r="A109" s="106" t="s">
        <v>202</v>
      </c>
      <c r="B109" s="7">
        <v>631001</v>
      </c>
      <c r="C109" s="7" t="s">
        <v>43</v>
      </c>
      <c r="D109" s="14">
        <v>523.97</v>
      </c>
      <c r="E109" s="9">
        <v>148.81</v>
      </c>
      <c r="F109" s="9">
        <v>550</v>
      </c>
      <c r="G109" s="9">
        <v>550</v>
      </c>
      <c r="H109" s="100">
        <v>550</v>
      </c>
      <c r="I109" s="100"/>
      <c r="J109" s="100">
        <v>550</v>
      </c>
      <c r="K109" s="100">
        <v>550</v>
      </c>
    </row>
    <row r="110" spans="1:12" ht="15">
      <c r="A110" s="212" t="s">
        <v>227</v>
      </c>
      <c r="B110" s="213"/>
      <c r="C110" s="30" t="s">
        <v>44</v>
      </c>
      <c r="D110" s="31">
        <f aca="true" t="shared" si="5" ref="D110:K110">SUM(D108:D109)</f>
        <v>976.97</v>
      </c>
      <c r="E110" s="32">
        <f t="shared" si="5"/>
        <v>641.81</v>
      </c>
      <c r="F110" s="32">
        <f t="shared" si="5"/>
        <v>1200</v>
      </c>
      <c r="G110" s="32">
        <f>SUM(G108:G109)</f>
        <v>1200</v>
      </c>
      <c r="H110" s="32">
        <f>SUM(H108:H109)</f>
        <v>1200</v>
      </c>
      <c r="I110" s="32"/>
      <c r="J110" s="32">
        <f t="shared" si="5"/>
        <v>1200</v>
      </c>
      <c r="K110" s="32">
        <f t="shared" si="5"/>
        <v>1200</v>
      </c>
      <c r="L110" s="137"/>
    </row>
    <row r="111" spans="1:12" ht="15">
      <c r="A111" s="234" t="s">
        <v>228</v>
      </c>
      <c r="B111" s="235"/>
      <c r="C111" s="23" t="s">
        <v>45</v>
      </c>
      <c r="D111" s="29">
        <f aca="true" t="shared" si="6" ref="D111:K111">SUM(D107+D110)</f>
        <v>26803.59</v>
      </c>
      <c r="E111" s="24">
        <f t="shared" si="6"/>
        <v>20405.010000000002</v>
      </c>
      <c r="F111" s="24">
        <f t="shared" si="6"/>
        <v>25350</v>
      </c>
      <c r="G111" s="24">
        <f>G107+G110</f>
        <v>25350</v>
      </c>
      <c r="H111" s="24">
        <f>H107+H110</f>
        <v>27700</v>
      </c>
      <c r="I111" s="24"/>
      <c r="J111" s="24">
        <f t="shared" si="6"/>
        <v>27700</v>
      </c>
      <c r="K111" s="24">
        <f t="shared" si="6"/>
        <v>27700</v>
      </c>
      <c r="L111" s="157"/>
    </row>
    <row r="112" spans="1:11" s="48" customFormat="1" ht="15">
      <c r="A112" s="109" t="s">
        <v>208</v>
      </c>
      <c r="B112" s="109" t="s">
        <v>253</v>
      </c>
      <c r="C112" s="16" t="s">
        <v>254</v>
      </c>
      <c r="D112" s="133">
        <v>0</v>
      </c>
      <c r="E112" s="17">
        <v>139.33</v>
      </c>
      <c r="F112" s="17">
        <v>100</v>
      </c>
      <c r="G112" s="17">
        <v>100</v>
      </c>
      <c r="H112" s="100">
        <v>100</v>
      </c>
      <c r="I112" s="100"/>
      <c r="J112" s="100">
        <v>100</v>
      </c>
      <c r="K112" s="100">
        <v>100</v>
      </c>
    </row>
    <row r="113" spans="1:11" s="48" customFormat="1" ht="15">
      <c r="A113" s="109" t="s">
        <v>208</v>
      </c>
      <c r="B113" s="109" t="s">
        <v>263</v>
      </c>
      <c r="C113" s="16" t="s">
        <v>264</v>
      </c>
      <c r="D113" s="133">
        <v>0</v>
      </c>
      <c r="E113" s="17">
        <v>54.22</v>
      </c>
      <c r="F113" s="17">
        <v>100</v>
      </c>
      <c r="G113" s="17">
        <v>100</v>
      </c>
      <c r="H113" s="100">
        <v>100</v>
      </c>
      <c r="I113" s="100"/>
      <c r="J113" s="100">
        <v>100</v>
      </c>
      <c r="K113" s="100">
        <v>100</v>
      </c>
    </row>
    <row r="114" spans="1:11" s="48" customFormat="1" ht="15">
      <c r="A114" s="109" t="s">
        <v>208</v>
      </c>
      <c r="B114" s="109" t="s">
        <v>277</v>
      </c>
      <c r="C114" s="16" t="s">
        <v>278</v>
      </c>
      <c r="D114" s="133">
        <v>0</v>
      </c>
      <c r="E114" s="17">
        <v>4169.79</v>
      </c>
      <c r="F114" s="17">
        <v>4789</v>
      </c>
      <c r="G114" s="17">
        <v>4789</v>
      </c>
      <c r="H114" s="100">
        <v>4789</v>
      </c>
      <c r="I114" s="100"/>
      <c r="J114" s="100">
        <v>4789</v>
      </c>
      <c r="K114" s="100">
        <v>4789</v>
      </c>
    </row>
    <row r="115" spans="1:11" s="48" customFormat="1" ht="15">
      <c r="A115" s="109" t="s">
        <v>208</v>
      </c>
      <c r="B115" s="109" t="s">
        <v>255</v>
      </c>
      <c r="C115" s="16" t="s">
        <v>256</v>
      </c>
      <c r="D115" s="133">
        <v>0</v>
      </c>
      <c r="E115" s="17">
        <v>1259.65</v>
      </c>
      <c r="F115" s="17">
        <v>1550</v>
      </c>
      <c r="G115" s="17">
        <v>1550</v>
      </c>
      <c r="H115" s="100">
        <v>1550</v>
      </c>
      <c r="I115" s="100"/>
      <c r="J115" s="100">
        <v>1550</v>
      </c>
      <c r="K115" s="100">
        <v>1550</v>
      </c>
    </row>
    <row r="116" spans="1:11" s="48" customFormat="1" ht="15">
      <c r="A116" s="109" t="s">
        <v>208</v>
      </c>
      <c r="B116" s="109" t="s">
        <v>265</v>
      </c>
      <c r="C116" s="16" t="s">
        <v>122</v>
      </c>
      <c r="D116" s="133">
        <v>0</v>
      </c>
      <c r="E116" s="17">
        <v>505.61</v>
      </c>
      <c r="F116" s="17">
        <v>411</v>
      </c>
      <c r="G116" s="17">
        <v>411</v>
      </c>
      <c r="H116" s="100">
        <v>411</v>
      </c>
      <c r="I116" s="100"/>
      <c r="J116" s="100">
        <v>411</v>
      </c>
      <c r="K116" s="100">
        <v>411</v>
      </c>
    </row>
    <row r="117" spans="1:14" s="82" customFormat="1" ht="15">
      <c r="A117" s="212" t="s">
        <v>297</v>
      </c>
      <c r="B117" s="213"/>
      <c r="C117" s="30" t="s">
        <v>298</v>
      </c>
      <c r="D117" s="31">
        <f>SUM(D114:D116)</f>
        <v>0</v>
      </c>
      <c r="E117" s="32">
        <f>SUM(E112:E116)</f>
        <v>6128.599999999999</v>
      </c>
      <c r="F117" s="32">
        <f>F112+F113+F114+F115+F116</f>
        <v>6950</v>
      </c>
      <c r="G117" s="32">
        <f>SUM(G112:G116)</f>
        <v>6950</v>
      </c>
      <c r="H117" s="32">
        <f>SUM(H112:H116)</f>
        <v>6950</v>
      </c>
      <c r="I117" s="32"/>
      <c r="J117" s="32">
        <f>SUM(J112:J116)</f>
        <v>6950</v>
      </c>
      <c r="K117" s="32">
        <f>SUM(K112:K116)</f>
        <v>6950</v>
      </c>
      <c r="L117" s="182"/>
      <c r="M117" s="184"/>
      <c r="N117" s="184"/>
    </row>
    <row r="118" spans="1:14" ht="15">
      <c r="A118" s="106" t="s">
        <v>205</v>
      </c>
      <c r="B118" s="98" t="s">
        <v>190</v>
      </c>
      <c r="C118" s="7" t="s">
        <v>46</v>
      </c>
      <c r="D118" s="14">
        <v>8031.4</v>
      </c>
      <c r="E118" s="9">
        <v>8307.35</v>
      </c>
      <c r="F118" s="9">
        <v>8032</v>
      </c>
      <c r="G118" s="9">
        <v>8458.05</v>
      </c>
      <c r="H118" s="100">
        <v>8755</v>
      </c>
      <c r="I118" s="100"/>
      <c r="J118" s="100">
        <v>8755</v>
      </c>
      <c r="K118" s="100">
        <v>8755</v>
      </c>
      <c r="L118" s="157"/>
      <c r="M118" s="185"/>
      <c r="N118" s="185"/>
    </row>
    <row r="119" spans="1:14" ht="15">
      <c r="A119" s="106" t="s">
        <v>202</v>
      </c>
      <c r="B119" s="98" t="s">
        <v>190</v>
      </c>
      <c r="C119" s="7" t="s">
        <v>47</v>
      </c>
      <c r="D119" s="14">
        <v>44952.03</v>
      </c>
      <c r="E119" s="9">
        <v>71678.79</v>
      </c>
      <c r="F119" s="9">
        <v>71450</v>
      </c>
      <c r="G119" s="9">
        <v>75407.38</v>
      </c>
      <c r="H119" s="100">
        <v>82750</v>
      </c>
      <c r="I119" s="100"/>
      <c r="J119" s="100">
        <v>82750</v>
      </c>
      <c r="K119" s="100">
        <v>82750</v>
      </c>
      <c r="L119" s="183"/>
      <c r="M119" s="185"/>
      <c r="N119" s="185"/>
    </row>
    <row r="120" spans="1:14" ht="15">
      <c r="A120" s="108" t="s">
        <v>206</v>
      </c>
      <c r="B120" s="7" t="s">
        <v>172</v>
      </c>
      <c r="C120" s="33" t="s">
        <v>48</v>
      </c>
      <c r="D120" s="135">
        <v>2550.21</v>
      </c>
      <c r="E120" s="9">
        <v>1906.07</v>
      </c>
      <c r="F120" s="9">
        <v>0</v>
      </c>
      <c r="G120" s="9">
        <v>0</v>
      </c>
      <c r="H120" s="100">
        <v>0</v>
      </c>
      <c r="I120" s="100"/>
      <c r="J120" s="100">
        <v>0</v>
      </c>
      <c r="K120" s="100">
        <v>0</v>
      </c>
      <c r="L120" s="183"/>
      <c r="M120" s="186"/>
      <c r="N120" s="186"/>
    </row>
    <row r="121" spans="1:14" ht="15">
      <c r="A121" s="234" t="s">
        <v>229</v>
      </c>
      <c r="B121" s="235"/>
      <c r="C121" s="23" t="s">
        <v>49</v>
      </c>
      <c r="D121" s="23">
        <f>SUM(D118:D120)</f>
        <v>55533.64</v>
      </c>
      <c r="E121" s="24">
        <f>E117+E118+E119+E120</f>
        <v>88020.81</v>
      </c>
      <c r="F121" s="24">
        <f>F117+F118+F119+F120</f>
        <v>86432</v>
      </c>
      <c r="G121" s="24">
        <f>G117+G118+G119+G120</f>
        <v>90815.43000000001</v>
      </c>
      <c r="H121" s="24">
        <f>H117+H118+H119+H120</f>
        <v>98455</v>
      </c>
      <c r="I121" s="24"/>
      <c r="J121" s="24">
        <f>SUM(J112:J120)</f>
        <v>105405</v>
      </c>
      <c r="K121" s="24">
        <f>SUM(K112:K120)</f>
        <v>105405</v>
      </c>
      <c r="L121" s="157"/>
      <c r="M121" s="157"/>
      <c r="N121" s="157"/>
    </row>
    <row r="122" spans="1:12" s="48" customFormat="1" ht="15">
      <c r="A122" s="109" t="s">
        <v>207</v>
      </c>
      <c r="B122" s="16">
        <v>633005</v>
      </c>
      <c r="C122" s="16" t="s">
        <v>369</v>
      </c>
      <c r="D122" s="133">
        <v>2000</v>
      </c>
      <c r="E122" s="17">
        <v>3000</v>
      </c>
      <c r="F122" s="17">
        <v>3000</v>
      </c>
      <c r="G122" s="17">
        <v>3000</v>
      </c>
      <c r="H122" s="100">
        <v>3000</v>
      </c>
      <c r="I122" s="100"/>
      <c r="J122" s="100">
        <v>3000</v>
      </c>
      <c r="K122" s="100">
        <v>3000</v>
      </c>
      <c r="L122" s="171"/>
    </row>
    <row r="123" spans="1:11" ht="15">
      <c r="A123" s="110" t="s">
        <v>207</v>
      </c>
      <c r="B123" s="8">
        <v>633006</v>
      </c>
      <c r="C123" s="8" t="s">
        <v>370</v>
      </c>
      <c r="D123" s="132">
        <v>0</v>
      </c>
      <c r="E123" s="9">
        <v>657.1</v>
      </c>
      <c r="F123" s="9">
        <v>0</v>
      </c>
      <c r="G123" s="9">
        <v>0</v>
      </c>
      <c r="H123" s="100">
        <v>0</v>
      </c>
      <c r="I123" s="100"/>
      <c r="J123" s="100">
        <v>0</v>
      </c>
      <c r="K123" s="100">
        <v>0</v>
      </c>
    </row>
    <row r="124" spans="1:11" ht="15">
      <c r="A124" s="106" t="s">
        <v>207</v>
      </c>
      <c r="B124" s="34">
        <v>635.634</v>
      </c>
      <c r="C124" s="7" t="s">
        <v>371</v>
      </c>
      <c r="D124" s="132">
        <v>249.49</v>
      </c>
      <c r="E124" s="9">
        <v>1272.51</v>
      </c>
      <c r="F124" s="9">
        <v>1500</v>
      </c>
      <c r="G124" s="9">
        <v>1500</v>
      </c>
      <c r="H124" s="100">
        <v>1500</v>
      </c>
      <c r="I124" s="100"/>
      <c r="J124" s="100">
        <v>1500</v>
      </c>
      <c r="K124" s="100">
        <v>1500</v>
      </c>
    </row>
    <row r="125" spans="1:11" ht="15">
      <c r="A125" s="106" t="s">
        <v>207</v>
      </c>
      <c r="B125" s="7">
        <v>634001</v>
      </c>
      <c r="C125" s="7" t="s">
        <v>50</v>
      </c>
      <c r="D125" s="132">
        <v>400</v>
      </c>
      <c r="E125" s="9">
        <v>223.15</v>
      </c>
      <c r="F125" s="9">
        <v>400</v>
      </c>
      <c r="G125" s="9">
        <v>900</v>
      </c>
      <c r="H125" s="100">
        <v>1000</v>
      </c>
      <c r="I125" s="100"/>
      <c r="J125" s="100">
        <v>1000</v>
      </c>
      <c r="K125" s="100">
        <v>1000</v>
      </c>
    </row>
    <row r="126" spans="1:11" ht="15">
      <c r="A126" s="106" t="s">
        <v>207</v>
      </c>
      <c r="B126" s="7">
        <v>634003</v>
      </c>
      <c r="C126" s="7" t="s">
        <v>51</v>
      </c>
      <c r="D126" s="132">
        <v>335.55</v>
      </c>
      <c r="E126" s="9">
        <v>335.55</v>
      </c>
      <c r="F126" s="9">
        <v>400</v>
      </c>
      <c r="G126" s="9">
        <v>400</v>
      </c>
      <c r="H126" s="100">
        <v>400</v>
      </c>
      <c r="I126" s="100"/>
      <c r="J126" s="100">
        <v>400</v>
      </c>
      <c r="K126" s="100">
        <v>400</v>
      </c>
    </row>
    <row r="127" spans="1:11" ht="15">
      <c r="A127" s="106" t="s">
        <v>207</v>
      </c>
      <c r="B127" s="7">
        <v>633010</v>
      </c>
      <c r="C127" s="7" t="s">
        <v>163</v>
      </c>
      <c r="D127" s="132">
        <v>998</v>
      </c>
      <c r="E127" s="17">
        <v>0</v>
      </c>
      <c r="F127" s="17">
        <v>1000</v>
      </c>
      <c r="G127" s="17">
        <v>1000</v>
      </c>
      <c r="H127" s="100">
        <v>0</v>
      </c>
      <c r="I127" s="100"/>
      <c r="J127" s="100">
        <v>0</v>
      </c>
      <c r="K127" s="100">
        <v>0</v>
      </c>
    </row>
    <row r="128" spans="1:11" ht="15">
      <c r="A128" s="106" t="s">
        <v>207</v>
      </c>
      <c r="B128" s="35">
        <v>637</v>
      </c>
      <c r="C128" s="7" t="s">
        <v>257</v>
      </c>
      <c r="D128" s="132">
        <v>0</v>
      </c>
      <c r="E128" s="9">
        <v>250</v>
      </c>
      <c r="F128" s="9">
        <v>300</v>
      </c>
      <c r="G128" s="9">
        <v>300</v>
      </c>
      <c r="H128" s="100">
        <v>300</v>
      </c>
      <c r="I128" s="100"/>
      <c r="J128" s="100">
        <v>300</v>
      </c>
      <c r="K128" s="100">
        <v>300</v>
      </c>
    </row>
    <row r="129" spans="1:11" s="1" customFormat="1" ht="15">
      <c r="A129" s="110" t="s">
        <v>207</v>
      </c>
      <c r="B129" s="8">
        <v>637004</v>
      </c>
      <c r="C129" s="8" t="s">
        <v>299</v>
      </c>
      <c r="D129" s="132">
        <v>0</v>
      </c>
      <c r="E129" s="9">
        <v>1140</v>
      </c>
      <c r="F129" s="9">
        <v>0</v>
      </c>
      <c r="G129" s="9">
        <v>0</v>
      </c>
      <c r="H129" s="100">
        <v>0</v>
      </c>
      <c r="I129" s="100"/>
      <c r="J129" s="100">
        <v>0</v>
      </c>
      <c r="K129" s="100">
        <v>0</v>
      </c>
    </row>
    <row r="130" spans="1:11" s="173" customFormat="1" ht="15">
      <c r="A130" s="110"/>
      <c r="B130" s="8">
        <v>633</v>
      </c>
      <c r="C130" s="8" t="s">
        <v>397</v>
      </c>
      <c r="D130" s="132">
        <v>0</v>
      </c>
      <c r="E130" s="9">
        <v>0</v>
      </c>
      <c r="F130" s="9">
        <v>0</v>
      </c>
      <c r="G130" s="9">
        <v>0</v>
      </c>
      <c r="H130" s="100">
        <v>4400</v>
      </c>
      <c r="I130" s="100"/>
      <c r="J130" s="100"/>
      <c r="K130" s="100"/>
    </row>
    <row r="131" spans="1:11" ht="15">
      <c r="A131" s="106" t="s">
        <v>207</v>
      </c>
      <c r="B131" s="7">
        <v>634</v>
      </c>
      <c r="C131" s="7" t="s">
        <v>53</v>
      </c>
      <c r="D131" s="132">
        <v>103.4</v>
      </c>
      <c r="E131" s="9">
        <v>158</v>
      </c>
      <c r="F131" s="9">
        <v>200</v>
      </c>
      <c r="G131" s="9">
        <v>200</v>
      </c>
      <c r="H131" s="100">
        <v>200</v>
      </c>
      <c r="I131" s="100"/>
      <c r="J131" s="100">
        <v>200</v>
      </c>
      <c r="K131" s="100">
        <v>200</v>
      </c>
    </row>
    <row r="132" spans="1:12" ht="15">
      <c r="A132" s="212" t="s">
        <v>231</v>
      </c>
      <c r="B132" s="213"/>
      <c r="C132" s="30" t="s">
        <v>54</v>
      </c>
      <c r="D132" s="31">
        <f>SUM(D122:D131)</f>
        <v>4086.44</v>
      </c>
      <c r="E132" s="32">
        <f>SUM(E122:E131)</f>
        <v>7036.3099999999995</v>
      </c>
      <c r="F132" s="32">
        <f>SUM(F122:F131)</f>
        <v>6800</v>
      </c>
      <c r="G132" s="32">
        <f>SUM(G122:G131)</f>
        <v>7300</v>
      </c>
      <c r="H132" s="32">
        <f>SUM(H122:H131)</f>
        <v>10800</v>
      </c>
      <c r="I132" s="32"/>
      <c r="J132" s="32">
        <f>SUM(J122:J131)</f>
        <v>6400</v>
      </c>
      <c r="K132" s="32">
        <f>SUM(K122:K131)</f>
        <v>6400</v>
      </c>
      <c r="L132" s="137"/>
    </row>
    <row r="133" spans="1:12" ht="15">
      <c r="A133" s="234" t="s">
        <v>230</v>
      </c>
      <c r="B133" s="235"/>
      <c r="C133" s="23" t="s">
        <v>55</v>
      </c>
      <c r="D133" s="29">
        <f>SUM(D132:D132)</f>
        <v>4086.44</v>
      </c>
      <c r="E133" s="24">
        <f>E132</f>
        <v>7036.3099999999995</v>
      </c>
      <c r="F133" s="24">
        <f>SUM(F132:F132)</f>
        <v>6800</v>
      </c>
      <c r="G133" s="24">
        <f>G132</f>
        <v>7300</v>
      </c>
      <c r="H133" s="24">
        <f>H132</f>
        <v>10800</v>
      </c>
      <c r="I133" s="24"/>
      <c r="J133" s="24">
        <f>J132</f>
        <v>6400</v>
      </c>
      <c r="K133" s="24">
        <f>K132</f>
        <v>6400</v>
      </c>
      <c r="L133" s="156"/>
    </row>
    <row r="134" spans="1:11" ht="15">
      <c r="A134" s="106" t="s">
        <v>208</v>
      </c>
      <c r="B134" s="7">
        <v>635004</v>
      </c>
      <c r="C134" s="7" t="s">
        <v>372</v>
      </c>
      <c r="D134" s="132">
        <v>947.4</v>
      </c>
      <c r="E134" s="9">
        <v>0</v>
      </c>
      <c r="F134" s="166">
        <v>0</v>
      </c>
      <c r="G134" s="9">
        <v>0</v>
      </c>
      <c r="H134" s="100">
        <v>2000</v>
      </c>
      <c r="I134" s="100"/>
      <c r="J134" s="100">
        <v>0</v>
      </c>
      <c r="K134" s="100">
        <v>0</v>
      </c>
    </row>
    <row r="135" spans="1:11" ht="15">
      <c r="A135" s="106" t="s">
        <v>209</v>
      </c>
      <c r="B135" s="7">
        <v>630</v>
      </c>
      <c r="C135" s="7" t="s">
        <v>320</v>
      </c>
      <c r="D135" s="132">
        <v>0</v>
      </c>
      <c r="E135" s="9">
        <v>0</v>
      </c>
      <c r="F135" s="166">
        <v>0</v>
      </c>
      <c r="G135" s="9">
        <v>30200</v>
      </c>
      <c r="H135" s="100">
        <v>7250</v>
      </c>
      <c r="I135" s="100"/>
      <c r="J135" s="100">
        <v>0</v>
      </c>
      <c r="K135" s="100">
        <v>0</v>
      </c>
    </row>
    <row r="136" spans="1:11" s="45" customFormat="1" ht="15">
      <c r="A136" s="112" t="s">
        <v>209</v>
      </c>
      <c r="B136" s="8">
        <v>721</v>
      </c>
      <c r="C136" s="8" t="s">
        <v>261</v>
      </c>
      <c r="D136" s="132">
        <v>183500</v>
      </c>
      <c r="E136" s="17">
        <v>100000</v>
      </c>
      <c r="F136" s="17">
        <v>156310</v>
      </c>
      <c r="G136" s="17">
        <v>117691</v>
      </c>
      <c r="H136" s="95">
        <v>165335</v>
      </c>
      <c r="I136" s="95"/>
      <c r="J136" s="95">
        <v>172044</v>
      </c>
      <c r="K136" s="95">
        <v>175507</v>
      </c>
    </row>
    <row r="137" spans="1:11" s="45" customFormat="1" ht="15">
      <c r="A137" s="112" t="s">
        <v>209</v>
      </c>
      <c r="B137" s="8">
        <v>721</v>
      </c>
      <c r="C137" s="8" t="s">
        <v>262</v>
      </c>
      <c r="D137" s="132">
        <v>18500</v>
      </c>
      <c r="E137" s="17">
        <v>8200</v>
      </c>
      <c r="F137" s="17">
        <v>31600</v>
      </c>
      <c r="G137" s="17">
        <v>31600</v>
      </c>
      <c r="H137" s="95">
        <v>0</v>
      </c>
      <c r="I137" s="95"/>
      <c r="J137" s="95">
        <v>0</v>
      </c>
      <c r="K137" s="95">
        <v>0</v>
      </c>
    </row>
    <row r="138" spans="1:11" ht="15">
      <c r="A138" s="112" t="s">
        <v>208</v>
      </c>
      <c r="B138" s="8">
        <v>636001</v>
      </c>
      <c r="C138" s="8" t="s">
        <v>373</v>
      </c>
      <c r="D138" s="132">
        <v>300</v>
      </c>
      <c r="E138" s="9">
        <v>300</v>
      </c>
      <c r="F138" s="9">
        <v>300</v>
      </c>
      <c r="G138" s="9">
        <v>300</v>
      </c>
      <c r="H138" s="100">
        <v>300</v>
      </c>
      <c r="I138" s="100"/>
      <c r="J138" s="100">
        <v>300</v>
      </c>
      <c r="K138" s="100">
        <v>300</v>
      </c>
    </row>
    <row r="139" spans="1:11" ht="15">
      <c r="A139" s="113" t="s">
        <v>209</v>
      </c>
      <c r="B139" s="15">
        <v>637005</v>
      </c>
      <c r="C139" s="15" t="s">
        <v>374</v>
      </c>
      <c r="D139" s="17">
        <v>0</v>
      </c>
      <c r="E139" s="9">
        <v>0</v>
      </c>
      <c r="F139" s="9">
        <v>0</v>
      </c>
      <c r="G139" s="9">
        <v>250</v>
      </c>
      <c r="H139" s="100">
        <v>0</v>
      </c>
      <c r="I139" s="100"/>
      <c r="J139" s="100">
        <v>0</v>
      </c>
      <c r="K139" s="100">
        <v>0</v>
      </c>
    </row>
    <row r="140" spans="1:11" ht="15">
      <c r="A140" s="113" t="s">
        <v>209</v>
      </c>
      <c r="B140" s="15">
        <v>630</v>
      </c>
      <c r="C140" s="15" t="s">
        <v>287</v>
      </c>
      <c r="D140" s="17">
        <v>0</v>
      </c>
      <c r="E140" s="9">
        <v>0</v>
      </c>
      <c r="F140" s="9">
        <v>4000</v>
      </c>
      <c r="G140" s="9">
        <v>4000</v>
      </c>
      <c r="H140" s="100">
        <v>0</v>
      </c>
      <c r="I140" s="100"/>
      <c r="J140" s="100">
        <v>0</v>
      </c>
      <c r="K140" s="100">
        <v>0</v>
      </c>
    </row>
    <row r="141" spans="1:11" ht="15">
      <c r="A141" s="113" t="s">
        <v>209</v>
      </c>
      <c r="B141" s="15">
        <v>630</v>
      </c>
      <c r="C141" s="15" t="s">
        <v>321</v>
      </c>
      <c r="D141" s="17">
        <v>0</v>
      </c>
      <c r="E141" s="9">
        <v>0</v>
      </c>
      <c r="F141" s="9">
        <v>0</v>
      </c>
      <c r="G141" s="9">
        <v>10956.56</v>
      </c>
      <c r="H141" s="100">
        <v>11000</v>
      </c>
      <c r="I141" s="100"/>
      <c r="J141" s="100">
        <v>0</v>
      </c>
      <c r="K141" s="100">
        <v>0</v>
      </c>
    </row>
    <row r="142" spans="1:11" ht="15">
      <c r="A142" s="113" t="s">
        <v>209</v>
      </c>
      <c r="B142" s="15">
        <v>637005</v>
      </c>
      <c r="C142" s="15" t="s">
        <v>375</v>
      </c>
      <c r="D142" s="17">
        <v>0</v>
      </c>
      <c r="E142" s="9">
        <v>250</v>
      </c>
      <c r="F142" s="9">
        <v>250</v>
      </c>
      <c r="G142" s="9">
        <v>250</v>
      </c>
      <c r="H142" s="100">
        <v>0</v>
      </c>
      <c r="I142" s="100"/>
      <c r="J142" s="100">
        <v>0</v>
      </c>
      <c r="K142" s="100">
        <v>0</v>
      </c>
    </row>
    <row r="143" spans="1:16" ht="15">
      <c r="A143" s="113" t="s">
        <v>208</v>
      </c>
      <c r="B143" s="15">
        <v>717001</v>
      </c>
      <c r="C143" s="15" t="s">
        <v>187</v>
      </c>
      <c r="D143" s="17">
        <v>0</v>
      </c>
      <c r="E143" s="9">
        <v>0</v>
      </c>
      <c r="F143" s="9">
        <v>25005</v>
      </c>
      <c r="G143" s="9">
        <v>25005</v>
      </c>
      <c r="H143" s="95">
        <v>25005</v>
      </c>
      <c r="I143" s="95"/>
      <c r="J143" s="95">
        <v>0</v>
      </c>
      <c r="K143" s="95">
        <v>0</v>
      </c>
      <c r="L143" s="183"/>
      <c r="M143" s="185"/>
      <c r="N143" s="156"/>
      <c r="O143" s="156"/>
      <c r="P143" s="156"/>
    </row>
    <row r="144" spans="1:11" ht="15">
      <c r="A144" s="113" t="s">
        <v>208</v>
      </c>
      <c r="B144" s="15">
        <v>717001</v>
      </c>
      <c r="C144" s="15" t="s">
        <v>283</v>
      </c>
      <c r="D144" s="17">
        <v>0</v>
      </c>
      <c r="E144" s="9">
        <v>0</v>
      </c>
      <c r="F144" s="9">
        <v>466402</v>
      </c>
      <c r="G144" s="9">
        <v>466402</v>
      </c>
      <c r="H144" s="95">
        <v>466402</v>
      </c>
      <c r="I144" s="95"/>
      <c r="J144" s="95">
        <v>0</v>
      </c>
      <c r="K144" s="95">
        <v>0</v>
      </c>
    </row>
    <row r="145" spans="1:11" ht="15">
      <c r="A145" s="113" t="s">
        <v>208</v>
      </c>
      <c r="B145" s="15">
        <v>714004</v>
      </c>
      <c r="C145" s="15" t="s">
        <v>188</v>
      </c>
      <c r="D145" s="17">
        <v>0</v>
      </c>
      <c r="E145" s="9">
        <v>151000</v>
      </c>
      <c r="F145" s="9">
        <v>0</v>
      </c>
      <c r="G145" s="9">
        <v>0</v>
      </c>
      <c r="H145" s="95">
        <v>0</v>
      </c>
      <c r="I145" s="95"/>
      <c r="J145" s="95">
        <v>0</v>
      </c>
      <c r="K145" s="95">
        <v>0</v>
      </c>
    </row>
    <row r="146" spans="1:11" ht="15">
      <c r="A146" s="113" t="s">
        <v>208</v>
      </c>
      <c r="B146" s="15">
        <v>700</v>
      </c>
      <c r="C146" s="15" t="s">
        <v>300</v>
      </c>
      <c r="D146" s="17">
        <v>0</v>
      </c>
      <c r="E146" s="9">
        <v>3650</v>
      </c>
      <c r="F146" s="9">
        <v>0</v>
      </c>
      <c r="G146" s="9">
        <v>0</v>
      </c>
      <c r="H146" s="95">
        <v>0</v>
      </c>
      <c r="I146" s="95"/>
      <c r="J146" s="95">
        <v>0</v>
      </c>
      <c r="K146" s="95">
        <v>0</v>
      </c>
    </row>
    <row r="147" spans="1:11" ht="15">
      <c r="A147" s="113" t="s">
        <v>208</v>
      </c>
      <c r="B147" s="15">
        <v>600</v>
      </c>
      <c r="C147" s="15" t="s">
        <v>301</v>
      </c>
      <c r="D147" s="17">
        <v>0</v>
      </c>
      <c r="E147" s="9">
        <v>94.4</v>
      </c>
      <c r="F147" s="9">
        <v>0</v>
      </c>
      <c r="G147" s="9">
        <v>0</v>
      </c>
      <c r="H147" s="100">
        <v>0</v>
      </c>
      <c r="I147" s="100"/>
      <c r="J147" s="100">
        <v>0</v>
      </c>
      <c r="K147" s="100">
        <v>0</v>
      </c>
    </row>
    <row r="148" spans="1:11" ht="15">
      <c r="A148" s="113" t="s">
        <v>208</v>
      </c>
      <c r="B148" s="15">
        <v>634001</v>
      </c>
      <c r="C148" s="15" t="s">
        <v>302</v>
      </c>
      <c r="D148" s="17">
        <v>0</v>
      </c>
      <c r="E148" s="9">
        <v>126.35</v>
      </c>
      <c r="F148" s="9">
        <v>0</v>
      </c>
      <c r="G148" s="9">
        <v>3000</v>
      </c>
      <c r="H148" s="100">
        <v>4200</v>
      </c>
      <c r="I148" s="100"/>
      <c r="J148" s="100">
        <v>3000</v>
      </c>
      <c r="K148" s="100">
        <v>3000</v>
      </c>
    </row>
    <row r="149" spans="1:11" ht="15">
      <c r="A149" s="113" t="s">
        <v>208</v>
      </c>
      <c r="B149" s="15">
        <v>637015</v>
      </c>
      <c r="C149" s="15" t="s">
        <v>304</v>
      </c>
      <c r="D149" s="17">
        <v>0</v>
      </c>
      <c r="E149" s="9">
        <v>1715.46</v>
      </c>
      <c r="F149" s="9">
        <v>0</v>
      </c>
      <c r="G149" s="9">
        <v>2000</v>
      </c>
      <c r="H149" s="100">
        <v>2000</v>
      </c>
      <c r="I149" s="100"/>
      <c r="J149" s="100">
        <v>2000</v>
      </c>
      <c r="K149" s="100">
        <v>2000</v>
      </c>
    </row>
    <row r="150" spans="1:11" ht="15">
      <c r="A150" s="113" t="s">
        <v>208</v>
      </c>
      <c r="B150" s="15">
        <v>635</v>
      </c>
      <c r="C150" s="15" t="s">
        <v>322</v>
      </c>
      <c r="D150" s="17">
        <v>0</v>
      </c>
      <c r="E150" s="9">
        <v>0</v>
      </c>
      <c r="F150" s="9">
        <v>0</v>
      </c>
      <c r="G150" s="9">
        <v>2000</v>
      </c>
      <c r="H150" s="100">
        <v>2000</v>
      </c>
      <c r="I150" s="100"/>
      <c r="J150" s="100">
        <v>2000</v>
      </c>
      <c r="K150" s="100">
        <v>2000</v>
      </c>
    </row>
    <row r="151" spans="1:11" ht="15">
      <c r="A151" s="113" t="s">
        <v>208</v>
      </c>
      <c r="B151" s="15">
        <v>600</v>
      </c>
      <c r="C151" s="15" t="s">
        <v>303</v>
      </c>
      <c r="D151" s="17">
        <v>0</v>
      </c>
      <c r="E151" s="9">
        <v>364.8</v>
      </c>
      <c r="F151" s="9">
        <v>0</v>
      </c>
      <c r="G151" s="9">
        <v>0</v>
      </c>
      <c r="H151" s="100">
        <v>0</v>
      </c>
      <c r="I151" s="100"/>
      <c r="J151" s="100"/>
      <c r="K151" s="100"/>
    </row>
    <row r="152" spans="1:11" ht="15">
      <c r="A152" s="113" t="s">
        <v>208</v>
      </c>
      <c r="B152" s="15"/>
      <c r="C152" s="20" t="s">
        <v>56</v>
      </c>
      <c r="D152" s="17">
        <v>338.25</v>
      </c>
      <c r="E152" s="9">
        <v>0</v>
      </c>
      <c r="F152" s="9">
        <v>0</v>
      </c>
      <c r="G152" s="9">
        <v>0</v>
      </c>
      <c r="H152" s="100">
        <v>0</v>
      </c>
      <c r="I152" s="100"/>
      <c r="J152" s="100">
        <v>0</v>
      </c>
      <c r="K152" s="100">
        <v>0</v>
      </c>
    </row>
    <row r="153" spans="1:11" ht="15">
      <c r="A153" s="113" t="s">
        <v>208</v>
      </c>
      <c r="B153" s="15"/>
      <c r="C153" s="20" t="s">
        <v>57</v>
      </c>
      <c r="D153" s="17">
        <v>1036.4</v>
      </c>
      <c r="E153" s="9">
        <v>0</v>
      </c>
      <c r="F153" s="9">
        <v>0</v>
      </c>
      <c r="G153" s="9">
        <v>0</v>
      </c>
      <c r="H153" s="100">
        <v>0</v>
      </c>
      <c r="I153" s="100"/>
      <c r="J153" s="100">
        <v>0</v>
      </c>
      <c r="K153" s="100">
        <v>0</v>
      </c>
    </row>
    <row r="154" spans="1:12" ht="15">
      <c r="A154" s="212" t="s">
        <v>232</v>
      </c>
      <c r="B154" s="213"/>
      <c r="C154" s="30" t="s">
        <v>58</v>
      </c>
      <c r="D154" s="31">
        <f aca="true" t="shared" si="7" ref="D154:K154">SUM(D134:D153)</f>
        <v>204622.05</v>
      </c>
      <c r="E154" s="32">
        <f t="shared" si="7"/>
        <v>265701.01</v>
      </c>
      <c r="F154" s="32">
        <f t="shared" si="7"/>
        <v>683867</v>
      </c>
      <c r="G154" s="32">
        <f>SUM(G134:G153)</f>
        <v>693654.56</v>
      </c>
      <c r="H154" s="32">
        <f>SUM(H134:H153)</f>
        <v>685492</v>
      </c>
      <c r="I154" s="32"/>
      <c r="J154" s="32">
        <f t="shared" si="7"/>
        <v>179344</v>
      </c>
      <c r="K154" s="32">
        <f t="shared" si="7"/>
        <v>182807</v>
      </c>
      <c r="L154" s="172"/>
    </row>
    <row r="155" spans="1:12" ht="15">
      <c r="A155" s="234" t="s">
        <v>233</v>
      </c>
      <c r="B155" s="235"/>
      <c r="C155" s="23" t="s">
        <v>59</v>
      </c>
      <c r="D155" s="29">
        <f aca="true" t="shared" si="8" ref="D155:K155">SUM(D154)</f>
        <v>204622.05</v>
      </c>
      <c r="E155" s="24">
        <f t="shared" si="8"/>
        <v>265701.01</v>
      </c>
      <c r="F155" s="24">
        <f t="shared" si="8"/>
        <v>683867</v>
      </c>
      <c r="G155" s="24">
        <f>G154</f>
        <v>693654.56</v>
      </c>
      <c r="H155" s="24">
        <f>SUM(H154)</f>
        <v>685492</v>
      </c>
      <c r="I155" s="24"/>
      <c r="J155" s="24">
        <f t="shared" si="8"/>
        <v>179344</v>
      </c>
      <c r="K155" s="24">
        <f t="shared" si="8"/>
        <v>182807</v>
      </c>
      <c r="L155" s="157"/>
    </row>
    <row r="156" spans="1:12" s="1" customFormat="1" ht="15">
      <c r="A156" s="109" t="s">
        <v>210</v>
      </c>
      <c r="B156" s="16">
        <v>717001</v>
      </c>
      <c r="C156" s="16" t="s">
        <v>138</v>
      </c>
      <c r="D156" s="133">
        <v>4173.9</v>
      </c>
      <c r="E156" s="17">
        <v>333</v>
      </c>
      <c r="F156" s="17">
        <v>1000</v>
      </c>
      <c r="G156" s="17">
        <v>1000</v>
      </c>
      <c r="H156" s="95">
        <v>1000</v>
      </c>
      <c r="I156" s="95"/>
      <c r="J156" s="95">
        <v>1000</v>
      </c>
      <c r="K156" s="95">
        <v>1000</v>
      </c>
      <c r="L156" s="168"/>
    </row>
    <row r="157" spans="1:11" ht="15">
      <c r="A157" s="106" t="s">
        <v>210</v>
      </c>
      <c r="B157" s="7">
        <v>717002</v>
      </c>
      <c r="C157" s="7" t="s">
        <v>60</v>
      </c>
      <c r="D157" s="132">
        <v>1620.47</v>
      </c>
      <c r="E157" s="17">
        <v>240823.1</v>
      </c>
      <c r="F157" s="17">
        <v>115000</v>
      </c>
      <c r="G157" s="17">
        <v>178842.33</v>
      </c>
      <c r="H157" s="149">
        <v>120000</v>
      </c>
      <c r="I157" s="95"/>
      <c r="J157" s="95">
        <v>0</v>
      </c>
      <c r="K157" s="95">
        <v>0</v>
      </c>
    </row>
    <row r="158" spans="1:11" ht="15">
      <c r="A158" s="106" t="s">
        <v>210</v>
      </c>
      <c r="B158" s="7">
        <v>716</v>
      </c>
      <c r="C158" s="7" t="s">
        <v>156</v>
      </c>
      <c r="D158" s="132">
        <v>15.75</v>
      </c>
      <c r="E158" s="9">
        <v>22920</v>
      </c>
      <c r="F158" s="9">
        <v>0</v>
      </c>
      <c r="G158" s="9">
        <v>0</v>
      </c>
      <c r="H158" s="95">
        <v>0</v>
      </c>
      <c r="I158" s="95"/>
      <c r="J158" s="95">
        <v>0</v>
      </c>
      <c r="K158" s="95">
        <v>0</v>
      </c>
    </row>
    <row r="159" spans="1:11" ht="15">
      <c r="A159" s="106" t="s">
        <v>210</v>
      </c>
      <c r="B159" s="7">
        <v>633006</v>
      </c>
      <c r="C159" s="7" t="s">
        <v>174</v>
      </c>
      <c r="D159" s="132">
        <v>552</v>
      </c>
      <c r="E159" s="9">
        <v>0</v>
      </c>
      <c r="F159" s="9">
        <v>0</v>
      </c>
      <c r="G159" s="9">
        <v>0</v>
      </c>
      <c r="H159" s="100">
        <v>0</v>
      </c>
      <c r="I159" s="100"/>
      <c r="J159" s="100">
        <v>0</v>
      </c>
      <c r="K159" s="100">
        <v>0</v>
      </c>
    </row>
    <row r="160" spans="1:11" ht="15">
      <c r="A160" s="106" t="s">
        <v>210</v>
      </c>
      <c r="B160" s="7">
        <v>641001</v>
      </c>
      <c r="C160" s="7" t="s">
        <v>184</v>
      </c>
      <c r="D160" s="132">
        <v>2047.29</v>
      </c>
      <c r="E160" s="9">
        <v>5932.46</v>
      </c>
      <c r="F160" s="9">
        <v>106432</v>
      </c>
      <c r="G160" s="9">
        <v>128942</v>
      </c>
      <c r="H160" s="100">
        <v>136802</v>
      </c>
      <c r="I160" s="100"/>
      <c r="J160" s="100">
        <v>0</v>
      </c>
      <c r="K160" s="100">
        <v>0</v>
      </c>
    </row>
    <row r="161" spans="1:11" ht="15">
      <c r="A161" s="106" t="s">
        <v>210</v>
      </c>
      <c r="B161" s="7">
        <v>641001</v>
      </c>
      <c r="C161" s="7" t="s">
        <v>194</v>
      </c>
      <c r="D161" s="132">
        <v>13789.21</v>
      </c>
      <c r="E161" s="9">
        <v>37922.63</v>
      </c>
      <c r="F161" s="9">
        <v>0</v>
      </c>
      <c r="G161" s="9">
        <v>0</v>
      </c>
      <c r="H161" s="100">
        <v>0</v>
      </c>
      <c r="I161" s="100"/>
      <c r="J161" s="100">
        <v>0</v>
      </c>
      <c r="K161" s="100">
        <v>0</v>
      </c>
    </row>
    <row r="162" spans="1:11" ht="15">
      <c r="A162" s="106" t="s">
        <v>210</v>
      </c>
      <c r="B162" s="7">
        <v>717001</v>
      </c>
      <c r="C162" s="7" t="s">
        <v>61</v>
      </c>
      <c r="D162" s="132">
        <v>0</v>
      </c>
      <c r="E162" s="9">
        <v>0</v>
      </c>
      <c r="F162" s="9">
        <v>0</v>
      </c>
      <c r="G162" s="9">
        <v>0</v>
      </c>
      <c r="H162" s="100">
        <v>0</v>
      </c>
      <c r="I162" s="100"/>
      <c r="J162" s="100">
        <v>0</v>
      </c>
      <c r="K162" s="100">
        <v>0</v>
      </c>
    </row>
    <row r="163" spans="1:11" ht="15">
      <c r="A163" s="106" t="s">
        <v>210</v>
      </c>
      <c r="B163" s="7">
        <v>637005</v>
      </c>
      <c r="C163" s="7" t="s">
        <v>400</v>
      </c>
      <c r="D163" s="132">
        <v>0</v>
      </c>
      <c r="E163" s="9">
        <v>0</v>
      </c>
      <c r="F163" s="9">
        <v>0</v>
      </c>
      <c r="G163" s="9">
        <v>0</v>
      </c>
      <c r="H163" s="100">
        <v>2000</v>
      </c>
      <c r="I163" s="100"/>
      <c r="J163" s="100">
        <v>0</v>
      </c>
      <c r="K163" s="100">
        <v>0</v>
      </c>
    </row>
    <row r="164" spans="1:11" ht="15">
      <c r="A164" s="106" t="s">
        <v>210</v>
      </c>
      <c r="B164" s="7">
        <v>635010</v>
      </c>
      <c r="C164" s="7" t="s">
        <v>182</v>
      </c>
      <c r="D164" s="132">
        <v>91050.68</v>
      </c>
      <c r="E164" s="9">
        <v>86259.34</v>
      </c>
      <c r="F164" s="9">
        <v>20000</v>
      </c>
      <c r="G164" s="9">
        <v>20000</v>
      </c>
      <c r="H164" s="100">
        <v>0</v>
      </c>
      <c r="I164" s="100"/>
      <c r="J164" s="100">
        <v>0</v>
      </c>
      <c r="K164" s="100">
        <v>0</v>
      </c>
    </row>
    <row r="165" spans="1:11" ht="15">
      <c r="A165" s="106" t="s">
        <v>210</v>
      </c>
      <c r="B165" s="7">
        <v>716</v>
      </c>
      <c r="C165" s="7" t="s">
        <v>62</v>
      </c>
      <c r="D165" s="132">
        <v>0</v>
      </c>
      <c r="E165" s="9">
        <v>0</v>
      </c>
      <c r="F165" s="9">
        <v>0</v>
      </c>
      <c r="G165" s="9">
        <v>0</v>
      </c>
      <c r="H165" s="100">
        <v>0</v>
      </c>
      <c r="I165" s="100"/>
      <c r="J165" s="100">
        <v>0</v>
      </c>
      <c r="K165" s="100">
        <v>0</v>
      </c>
    </row>
    <row r="166" spans="1:11" ht="15">
      <c r="A166" s="106" t="s">
        <v>210</v>
      </c>
      <c r="B166" s="8">
        <v>700</v>
      </c>
      <c r="C166" s="8" t="s">
        <v>196</v>
      </c>
      <c r="D166" s="132">
        <v>0</v>
      </c>
      <c r="E166" s="17">
        <v>0</v>
      </c>
      <c r="F166" s="17">
        <v>0</v>
      </c>
      <c r="G166" s="17">
        <v>0</v>
      </c>
      <c r="H166" s="95">
        <v>0</v>
      </c>
      <c r="I166" s="95"/>
      <c r="J166" s="95">
        <v>0</v>
      </c>
      <c r="K166" s="95">
        <v>0</v>
      </c>
    </row>
    <row r="167" spans="1:11" ht="15">
      <c r="A167" s="106" t="s">
        <v>210</v>
      </c>
      <c r="B167" s="7">
        <v>716</v>
      </c>
      <c r="C167" s="7" t="s">
        <v>258</v>
      </c>
      <c r="D167" s="132">
        <v>0</v>
      </c>
      <c r="E167" s="9">
        <v>200</v>
      </c>
      <c r="F167" s="9">
        <v>88241</v>
      </c>
      <c r="G167" s="9">
        <v>88241</v>
      </c>
      <c r="H167" s="95">
        <v>100000</v>
      </c>
      <c r="I167" s="95"/>
      <c r="J167" s="95">
        <v>0</v>
      </c>
      <c r="K167" s="95">
        <v>0</v>
      </c>
    </row>
    <row r="168" spans="1:11" ht="15">
      <c r="A168" s="106" t="s">
        <v>210</v>
      </c>
      <c r="B168" s="7">
        <v>717</v>
      </c>
      <c r="C168" s="7" t="s">
        <v>402</v>
      </c>
      <c r="D168" s="132">
        <v>0</v>
      </c>
      <c r="E168" s="9">
        <v>0</v>
      </c>
      <c r="F168" s="9">
        <v>0</v>
      </c>
      <c r="G168" s="9">
        <v>0</v>
      </c>
      <c r="H168" s="95">
        <v>15000</v>
      </c>
      <c r="I168" s="95"/>
      <c r="J168" s="95"/>
      <c r="K168" s="95"/>
    </row>
    <row r="169" spans="1:11" ht="15">
      <c r="A169" s="106" t="s">
        <v>210</v>
      </c>
      <c r="B169" s="7">
        <v>717</v>
      </c>
      <c r="C169" s="7" t="s">
        <v>403</v>
      </c>
      <c r="D169" s="132">
        <v>0</v>
      </c>
      <c r="E169" s="9">
        <v>0</v>
      </c>
      <c r="F169" s="9">
        <v>0</v>
      </c>
      <c r="G169" s="9">
        <v>0</v>
      </c>
      <c r="H169" s="95">
        <v>14042</v>
      </c>
      <c r="I169" s="95"/>
      <c r="J169" s="95"/>
      <c r="K169" s="95"/>
    </row>
    <row r="170" spans="1:13" ht="15">
      <c r="A170" s="234" t="s">
        <v>234</v>
      </c>
      <c r="B170" s="235"/>
      <c r="C170" s="23" t="s">
        <v>63</v>
      </c>
      <c r="D170" s="29">
        <f>SUM(D156:D169)</f>
        <v>113249.29999999999</v>
      </c>
      <c r="E170" s="24">
        <f>SUM(E156:E169)</f>
        <v>394390.53</v>
      </c>
      <c r="F170" s="24">
        <f>SUM(F156:F169)</f>
        <v>330673</v>
      </c>
      <c r="G170" s="24">
        <f>SUM(G156:G169)</f>
        <v>417025.32999999996</v>
      </c>
      <c r="H170" s="24">
        <f>SUM(H156:H169)</f>
        <v>388844</v>
      </c>
      <c r="I170" s="24"/>
      <c r="J170" s="24">
        <f>SUM(J156:J167)</f>
        <v>1000</v>
      </c>
      <c r="K170" s="24">
        <f>SUM(K156:K167)</f>
        <v>1000</v>
      </c>
      <c r="L170" s="157"/>
      <c r="M170" s="137"/>
    </row>
    <row r="171" spans="1:11" ht="15">
      <c r="A171" s="106"/>
      <c r="B171" s="7" t="s">
        <v>64</v>
      </c>
      <c r="C171" s="8" t="s">
        <v>167</v>
      </c>
      <c r="D171" s="132">
        <v>1331858</v>
      </c>
      <c r="E171" s="9">
        <v>1394568</v>
      </c>
      <c r="F171" s="9">
        <v>1527724</v>
      </c>
      <c r="G171" s="9">
        <v>1571005</v>
      </c>
      <c r="H171" s="100">
        <v>1580000</v>
      </c>
      <c r="I171" s="100"/>
      <c r="J171" s="100">
        <v>1600000</v>
      </c>
      <c r="K171" s="100">
        <v>1610000</v>
      </c>
    </row>
    <row r="172" spans="1:11" ht="15">
      <c r="A172" s="106"/>
      <c r="B172" s="7"/>
      <c r="C172" s="8" t="s">
        <v>166</v>
      </c>
      <c r="D172" s="132">
        <v>80910.52</v>
      </c>
      <c r="E172" s="9">
        <v>14606</v>
      </c>
      <c r="F172" s="9">
        <v>0</v>
      </c>
      <c r="G172" s="9">
        <v>88130</v>
      </c>
      <c r="H172" s="100">
        <v>0</v>
      </c>
      <c r="I172" s="100"/>
      <c r="J172" s="100">
        <v>0</v>
      </c>
      <c r="K172" s="100">
        <v>0</v>
      </c>
    </row>
    <row r="173" spans="1:12" ht="15">
      <c r="A173" s="106"/>
      <c r="B173" s="7"/>
      <c r="C173" s="8" t="s">
        <v>65</v>
      </c>
      <c r="D173" s="132">
        <v>24106</v>
      </c>
      <c r="E173" s="9">
        <v>25677</v>
      </c>
      <c r="F173" s="9">
        <v>26118</v>
      </c>
      <c r="G173" s="9">
        <v>26464</v>
      </c>
      <c r="H173" s="100">
        <v>0</v>
      </c>
      <c r="I173" s="100"/>
      <c r="J173" s="100">
        <v>0</v>
      </c>
      <c r="K173" s="100">
        <v>0</v>
      </c>
      <c r="L173" s="137"/>
    </row>
    <row r="174" spans="1:11" ht="15">
      <c r="A174" s="106"/>
      <c r="B174" s="7"/>
      <c r="C174" s="8" t="s">
        <v>66</v>
      </c>
      <c r="D174" s="132">
        <v>34768</v>
      </c>
      <c r="E174" s="9">
        <v>27672</v>
      </c>
      <c r="F174" s="9">
        <v>27108</v>
      </c>
      <c r="G174" s="9">
        <v>40320</v>
      </c>
      <c r="H174" s="100">
        <v>0</v>
      </c>
      <c r="I174" s="100"/>
      <c r="J174" s="100">
        <v>0</v>
      </c>
      <c r="K174" s="100">
        <v>0</v>
      </c>
    </row>
    <row r="175" spans="1:11" ht="15">
      <c r="A175" s="106"/>
      <c r="B175" s="7"/>
      <c r="C175" s="8" t="s">
        <v>67</v>
      </c>
      <c r="D175" s="132">
        <v>2107</v>
      </c>
      <c r="E175" s="9">
        <v>1127</v>
      </c>
      <c r="F175" s="9">
        <v>0</v>
      </c>
      <c r="G175" s="9">
        <v>1950</v>
      </c>
      <c r="H175" s="100">
        <v>0</v>
      </c>
      <c r="I175" s="100"/>
      <c r="J175" s="100">
        <v>0</v>
      </c>
      <c r="K175" s="100">
        <v>0</v>
      </c>
    </row>
    <row r="176" spans="1:11" ht="15">
      <c r="A176" s="106"/>
      <c r="B176" s="7"/>
      <c r="C176" s="8" t="s">
        <v>342</v>
      </c>
      <c r="D176" s="132">
        <v>3981</v>
      </c>
      <c r="E176" s="9">
        <v>340</v>
      </c>
      <c r="F176" s="9">
        <v>0</v>
      </c>
      <c r="G176" s="9">
        <v>396</v>
      </c>
      <c r="H176" s="100">
        <v>0</v>
      </c>
      <c r="I176" s="100"/>
      <c r="J176" s="100">
        <v>0</v>
      </c>
      <c r="K176" s="100">
        <v>0</v>
      </c>
    </row>
    <row r="177" spans="1:11" ht="15">
      <c r="A177" s="106"/>
      <c r="B177" s="7"/>
      <c r="C177" s="8" t="s">
        <v>343</v>
      </c>
      <c r="D177" s="132">
        <v>7700</v>
      </c>
      <c r="E177" s="9">
        <v>12600</v>
      </c>
      <c r="F177" s="9">
        <v>0</v>
      </c>
      <c r="G177" s="9">
        <v>18450</v>
      </c>
      <c r="H177" s="100">
        <v>0</v>
      </c>
      <c r="I177" s="100"/>
      <c r="J177" s="100">
        <v>0</v>
      </c>
      <c r="K177" s="100">
        <v>0</v>
      </c>
    </row>
    <row r="178" spans="1:11" ht="15">
      <c r="A178" s="106"/>
      <c r="B178" s="7"/>
      <c r="C178" s="8" t="s">
        <v>344</v>
      </c>
      <c r="D178" s="132">
        <v>9090</v>
      </c>
      <c r="E178" s="9">
        <v>9100</v>
      </c>
      <c r="F178" s="9">
        <v>0</v>
      </c>
      <c r="G178" s="9">
        <v>10584</v>
      </c>
      <c r="H178" s="100">
        <v>0</v>
      </c>
      <c r="I178" s="100"/>
      <c r="J178" s="100">
        <v>0</v>
      </c>
      <c r="K178" s="100">
        <v>0</v>
      </c>
    </row>
    <row r="179" spans="1:11" ht="15">
      <c r="A179" s="112"/>
      <c r="B179" s="8"/>
      <c r="C179" s="8" t="s">
        <v>340</v>
      </c>
      <c r="D179" s="132">
        <v>879</v>
      </c>
      <c r="E179" s="9">
        <v>3927</v>
      </c>
      <c r="F179" s="9">
        <v>0</v>
      </c>
      <c r="G179" s="9">
        <v>0</v>
      </c>
      <c r="H179" s="100">
        <v>0</v>
      </c>
      <c r="I179" s="100"/>
      <c r="J179" s="100">
        <v>0</v>
      </c>
      <c r="K179" s="100">
        <v>0</v>
      </c>
    </row>
    <row r="180" spans="1:11" ht="15">
      <c r="A180" s="106"/>
      <c r="B180" s="7"/>
      <c r="C180" s="8" t="s">
        <v>376</v>
      </c>
      <c r="D180" s="132">
        <v>0</v>
      </c>
      <c r="E180" s="9">
        <v>0</v>
      </c>
      <c r="F180" s="9">
        <v>0</v>
      </c>
      <c r="G180" s="9">
        <v>3074.44</v>
      </c>
      <c r="H180" s="100">
        <v>0</v>
      </c>
      <c r="I180" s="100"/>
      <c r="J180" s="100">
        <v>0</v>
      </c>
      <c r="K180" s="100">
        <v>0</v>
      </c>
    </row>
    <row r="181" spans="1:15" ht="15">
      <c r="A181" s="106"/>
      <c r="B181" s="7"/>
      <c r="C181" s="8" t="s">
        <v>68</v>
      </c>
      <c r="D181" s="132">
        <v>823495.7</v>
      </c>
      <c r="E181" s="9">
        <v>991704.82</v>
      </c>
      <c r="F181" s="9">
        <v>1007955</v>
      </c>
      <c r="G181" s="9">
        <v>1072493</v>
      </c>
      <c r="H181" s="100">
        <v>1085000</v>
      </c>
      <c r="I181" s="100"/>
      <c r="J181" s="100">
        <v>1095000</v>
      </c>
      <c r="K181" s="100">
        <v>1100000</v>
      </c>
      <c r="L181" s="183"/>
      <c r="M181" s="250"/>
      <c r="N181" s="185"/>
      <c r="O181" s="156"/>
    </row>
    <row r="182" spans="1:15" ht="15">
      <c r="A182" s="112"/>
      <c r="B182" s="8"/>
      <c r="C182" s="8" t="s">
        <v>377</v>
      </c>
      <c r="D182" s="132">
        <v>0</v>
      </c>
      <c r="E182" s="9">
        <v>0</v>
      </c>
      <c r="F182" s="9">
        <v>0</v>
      </c>
      <c r="G182" s="9">
        <v>7933</v>
      </c>
      <c r="H182" s="100">
        <v>0</v>
      </c>
      <c r="I182" s="100"/>
      <c r="J182" s="100">
        <v>0</v>
      </c>
      <c r="K182" s="100">
        <v>0</v>
      </c>
      <c r="L182" s="156"/>
      <c r="M182" s="185"/>
      <c r="N182" s="185"/>
      <c r="O182" s="156"/>
    </row>
    <row r="183" spans="1:15" ht="15">
      <c r="A183" s="112"/>
      <c r="B183" s="8"/>
      <c r="C183" s="8" t="s">
        <v>378</v>
      </c>
      <c r="D183" s="132">
        <v>0</v>
      </c>
      <c r="E183" s="9">
        <v>4282.09</v>
      </c>
      <c r="F183" s="9">
        <v>0</v>
      </c>
      <c r="G183" s="9">
        <v>0</v>
      </c>
      <c r="H183" s="100">
        <v>0</v>
      </c>
      <c r="I183" s="100"/>
      <c r="J183" s="100">
        <v>0</v>
      </c>
      <c r="K183" s="100">
        <v>0</v>
      </c>
      <c r="L183" s="156"/>
      <c r="M183" s="185"/>
      <c r="N183" s="185"/>
      <c r="O183" s="156"/>
    </row>
    <row r="184" spans="1:15" ht="15">
      <c r="A184" s="112"/>
      <c r="B184" s="8"/>
      <c r="C184" s="8" t="s">
        <v>349</v>
      </c>
      <c r="D184" s="132">
        <v>7585.45</v>
      </c>
      <c r="E184" s="9">
        <v>4063.65</v>
      </c>
      <c r="F184" s="9">
        <v>0</v>
      </c>
      <c r="G184" s="9">
        <v>1950</v>
      </c>
      <c r="H184" s="100">
        <v>0</v>
      </c>
      <c r="I184" s="100"/>
      <c r="J184" s="100">
        <v>0</v>
      </c>
      <c r="K184" s="100">
        <v>0</v>
      </c>
      <c r="L184" s="156"/>
      <c r="M184" s="185"/>
      <c r="N184" s="185"/>
      <c r="O184" s="156"/>
    </row>
    <row r="185" spans="1:15" ht="15">
      <c r="A185" s="114"/>
      <c r="B185" s="36"/>
      <c r="C185" s="33" t="s">
        <v>379</v>
      </c>
      <c r="D185" s="135">
        <v>38513.78</v>
      </c>
      <c r="E185" s="17">
        <v>46084.12</v>
      </c>
      <c r="F185" s="17">
        <v>27500</v>
      </c>
      <c r="G185" s="17">
        <v>35443</v>
      </c>
      <c r="H185" s="100">
        <v>30000</v>
      </c>
      <c r="I185" s="100"/>
      <c r="J185" s="100">
        <v>30000</v>
      </c>
      <c r="K185" s="100">
        <v>30000</v>
      </c>
      <c r="L185" s="156"/>
      <c r="M185" s="185"/>
      <c r="N185" s="185"/>
      <c r="O185" s="156"/>
    </row>
    <row r="186" spans="1:15" ht="15">
      <c r="A186" s="237"/>
      <c r="B186" s="238"/>
      <c r="C186" s="30" t="s">
        <v>69</v>
      </c>
      <c r="D186" s="31">
        <f aca="true" t="shared" si="9" ref="D186:K186">SUM(D171:D185)</f>
        <v>2364994.4499999997</v>
      </c>
      <c r="E186" s="32">
        <f t="shared" si="9"/>
        <v>2535751.6799999997</v>
      </c>
      <c r="F186" s="32">
        <f t="shared" si="9"/>
        <v>2616405</v>
      </c>
      <c r="G186" s="32">
        <f>SUM(G171:G185)</f>
        <v>2878192.44</v>
      </c>
      <c r="H186" s="32">
        <f>SUM(H171:H185)</f>
        <v>2695000</v>
      </c>
      <c r="I186" s="32"/>
      <c r="J186" s="32">
        <f t="shared" si="9"/>
        <v>2725000</v>
      </c>
      <c r="K186" s="32">
        <f t="shared" si="9"/>
        <v>2740000</v>
      </c>
      <c r="L186" s="157"/>
      <c r="M186" s="185"/>
      <c r="N186" s="185"/>
      <c r="O186" s="156"/>
    </row>
    <row r="187" spans="1:15" ht="15">
      <c r="A187" s="106"/>
      <c r="B187" s="7" t="s">
        <v>64</v>
      </c>
      <c r="C187" s="7" t="s">
        <v>70</v>
      </c>
      <c r="D187" s="132">
        <v>15950</v>
      </c>
      <c r="E187" s="9">
        <v>18320</v>
      </c>
      <c r="F187" s="9">
        <v>19531</v>
      </c>
      <c r="G187" s="9">
        <v>16391</v>
      </c>
      <c r="H187" s="100">
        <v>0</v>
      </c>
      <c r="I187" s="100"/>
      <c r="J187" s="100">
        <v>0</v>
      </c>
      <c r="K187" s="100">
        <v>0</v>
      </c>
      <c r="L187" s="156"/>
      <c r="M187" s="185"/>
      <c r="N187" s="185"/>
      <c r="O187" s="156"/>
    </row>
    <row r="188" spans="1:15" ht="15">
      <c r="A188" s="106"/>
      <c r="B188" s="7"/>
      <c r="C188" s="7" t="s">
        <v>168</v>
      </c>
      <c r="D188" s="14">
        <v>5439.48</v>
      </c>
      <c r="E188" s="9">
        <v>1194</v>
      </c>
      <c r="F188" s="9">
        <v>0</v>
      </c>
      <c r="G188" s="9">
        <v>0</v>
      </c>
      <c r="H188" s="100">
        <v>0</v>
      </c>
      <c r="I188" s="100"/>
      <c r="J188" s="100">
        <v>0</v>
      </c>
      <c r="K188" s="100">
        <v>0</v>
      </c>
      <c r="L188" s="156"/>
      <c r="M188" s="185"/>
      <c r="N188" s="185"/>
      <c r="O188" s="156"/>
    </row>
    <row r="189" spans="1:15" ht="15">
      <c r="A189" s="237"/>
      <c r="B189" s="238"/>
      <c r="C189" s="30" t="s">
        <v>71</v>
      </c>
      <c r="D189" s="30">
        <f aca="true" t="shared" si="10" ref="D189:K189">SUM(D187:D188)</f>
        <v>21389.48</v>
      </c>
      <c r="E189" s="32">
        <f t="shared" si="10"/>
        <v>19514</v>
      </c>
      <c r="F189" s="32">
        <f t="shared" si="10"/>
        <v>19531</v>
      </c>
      <c r="G189" s="32">
        <f>SUM(G187:G188)</f>
        <v>16391</v>
      </c>
      <c r="H189" s="32">
        <f>SUM(H187:H188)</f>
        <v>0</v>
      </c>
      <c r="I189" s="32"/>
      <c r="J189" s="32">
        <f t="shared" si="10"/>
        <v>0</v>
      </c>
      <c r="K189" s="32">
        <f t="shared" si="10"/>
        <v>0</v>
      </c>
      <c r="L189" s="156"/>
      <c r="M189" s="185"/>
      <c r="N189" s="185"/>
      <c r="O189" s="156"/>
    </row>
    <row r="190" spans="1:15" ht="15">
      <c r="A190" s="107" t="s">
        <v>212</v>
      </c>
      <c r="B190" s="30"/>
      <c r="C190" s="30" t="s">
        <v>151</v>
      </c>
      <c r="D190" s="31">
        <v>55000</v>
      </c>
      <c r="E190" s="32">
        <v>0</v>
      </c>
      <c r="F190" s="32">
        <v>0</v>
      </c>
      <c r="G190" s="32">
        <v>0</v>
      </c>
      <c r="H190" s="32">
        <v>0</v>
      </c>
      <c r="I190" s="32"/>
      <c r="J190" s="32">
        <v>0</v>
      </c>
      <c r="K190" s="32">
        <v>0</v>
      </c>
      <c r="L190" s="156"/>
      <c r="M190" s="185"/>
      <c r="N190" s="185"/>
      <c r="O190" s="156"/>
    </row>
    <row r="191" spans="1:15" ht="15">
      <c r="A191" s="127"/>
      <c r="B191" s="128"/>
      <c r="C191" s="30" t="s">
        <v>260</v>
      </c>
      <c r="D191" s="31">
        <v>170</v>
      </c>
      <c r="E191" s="32">
        <v>0</v>
      </c>
      <c r="F191" s="32">
        <v>0</v>
      </c>
      <c r="G191" s="32">
        <v>0</v>
      </c>
      <c r="H191" s="32">
        <v>0</v>
      </c>
      <c r="I191" s="32"/>
      <c r="J191" s="32">
        <v>0</v>
      </c>
      <c r="K191" s="32">
        <v>0</v>
      </c>
      <c r="L191" s="156"/>
      <c r="M191" s="185"/>
      <c r="N191" s="185"/>
      <c r="O191" s="156"/>
    </row>
    <row r="192" spans="1:15" ht="15">
      <c r="A192" s="239"/>
      <c r="B192" s="240"/>
      <c r="C192" s="30" t="s">
        <v>72</v>
      </c>
      <c r="D192" s="31">
        <v>0</v>
      </c>
      <c r="E192" s="32">
        <v>0</v>
      </c>
      <c r="F192" s="32">
        <v>0</v>
      </c>
      <c r="G192" s="32">
        <v>0</v>
      </c>
      <c r="H192" s="32">
        <v>0</v>
      </c>
      <c r="I192" s="32"/>
      <c r="J192" s="32">
        <v>0</v>
      </c>
      <c r="K192" s="32">
        <v>0</v>
      </c>
      <c r="L192" s="156"/>
      <c r="M192" s="185"/>
      <c r="N192" s="185"/>
      <c r="O192" s="156"/>
    </row>
    <row r="193" spans="1:15" ht="15">
      <c r="A193" s="241"/>
      <c r="B193" s="242"/>
      <c r="C193" s="30" t="s">
        <v>195</v>
      </c>
      <c r="D193" s="31">
        <v>0</v>
      </c>
      <c r="E193" s="32">
        <v>0</v>
      </c>
      <c r="F193" s="32">
        <v>0</v>
      </c>
      <c r="G193" s="32">
        <v>0</v>
      </c>
      <c r="H193" s="32">
        <v>0</v>
      </c>
      <c r="I193" s="32"/>
      <c r="J193" s="32">
        <v>0</v>
      </c>
      <c r="K193" s="32">
        <v>0</v>
      </c>
      <c r="L193" s="156"/>
      <c r="M193" s="185"/>
      <c r="N193" s="185"/>
      <c r="O193" s="156"/>
    </row>
    <row r="194" spans="1:15" ht="15">
      <c r="A194" s="243"/>
      <c r="B194" s="244"/>
      <c r="C194" s="30" t="s">
        <v>199</v>
      </c>
      <c r="D194" s="30">
        <v>44989.52</v>
      </c>
      <c r="E194" s="32">
        <v>120</v>
      </c>
      <c r="F194" s="32">
        <v>0</v>
      </c>
      <c r="G194" s="32">
        <v>0</v>
      </c>
      <c r="H194" s="97">
        <v>0</v>
      </c>
      <c r="I194" s="97"/>
      <c r="J194" s="97">
        <v>0</v>
      </c>
      <c r="K194" s="97">
        <v>0</v>
      </c>
      <c r="L194" s="156"/>
      <c r="M194" s="185"/>
      <c r="N194" s="185"/>
      <c r="O194" s="156"/>
    </row>
    <row r="195" spans="1:15" ht="15">
      <c r="A195" s="158"/>
      <c r="B195" s="159"/>
      <c r="C195" s="30" t="s">
        <v>305</v>
      </c>
      <c r="D195" s="31">
        <v>0</v>
      </c>
      <c r="E195" s="32">
        <v>37626.53</v>
      </c>
      <c r="F195" s="32">
        <v>0</v>
      </c>
      <c r="G195" s="32">
        <v>0</v>
      </c>
      <c r="H195" s="97">
        <v>0</v>
      </c>
      <c r="I195" s="97"/>
      <c r="J195" s="97">
        <v>0</v>
      </c>
      <c r="K195" s="97">
        <v>0</v>
      </c>
      <c r="L195" s="156"/>
      <c r="M195" s="185"/>
      <c r="N195" s="185"/>
      <c r="O195" s="156"/>
    </row>
    <row r="196" spans="1:15" ht="15">
      <c r="A196" s="158"/>
      <c r="B196" s="159"/>
      <c r="C196" s="30" t="s">
        <v>306</v>
      </c>
      <c r="D196" s="31">
        <v>0</v>
      </c>
      <c r="E196" s="32">
        <v>18792</v>
      </c>
      <c r="F196" s="32">
        <v>0</v>
      </c>
      <c r="G196" s="32">
        <v>0</v>
      </c>
      <c r="H196" s="97">
        <v>0</v>
      </c>
      <c r="I196" s="97"/>
      <c r="J196" s="97">
        <v>0</v>
      </c>
      <c r="K196" s="97">
        <v>0</v>
      </c>
      <c r="L196" s="156"/>
      <c r="M196" s="185"/>
      <c r="N196" s="185"/>
      <c r="O196" s="156"/>
    </row>
    <row r="197" spans="1:15" ht="15">
      <c r="A197" s="139"/>
      <c r="B197" s="140"/>
      <c r="C197" s="30" t="s">
        <v>281</v>
      </c>
      <c r="D197" s="31">
        <v>0</v>
      </c>
      <c r="E197" s="32">
        <v>0</v>
      </c>
      <c r="F197" s="32">
        <v>117937</v>
      </c>
      <c r="G197" s="32">
        <v>0</v>
      </c>
      <c r="H197" s="97">
        <v>0</v>
      </c>
      <c r="I197" s="97"/>
      <c r="J197" s="97">
        <v>0</v>
      </c>
      <c r="K197" s="97">
        <v>0</v>
      </c>
      <c r="L197" s="156"/>
      <c r="M197" s="185"/>
      <c r="N197" s="185"/>
      <c r="O197" s="156"/>
    </row>
    <row r="198" spans="1:15" ht="15">
      <c r="A198" s="169"/>
      <c r="B198" s="170"/>
      <c r="C198" s="30" t="s">
        <v>323</v>
      </c>
      <c r="D198" s="31">
        <v>0</v>
      </c>
      <c r="E198" s="32">
        <v>0</v>
      </c>
      <c r="F198" s="32">
        <v>0</v>
      </c>
      <c r="G198" s="32">
        <v>116417</v>
      </c>
      <c r="H198" s="97">
        <v>284056</v>
      </c>
      <c r="I198" s="97"/>
      <c r="J198" s="97">
        <v>217000</v>
      </c>
      <c r="K198" s="97">
        <v>217000</v>
      </c>
      <c r="L198" s="249"/>
      <c r="M198" s="172"/>
      <c r="N198" s="250"/>
      <c r="O198" s="157"/>
    </row>
    <row r="199" spans="1:15" ht="15">
      <c r="A199" s="175"/>
      <c r="B199" s="176"/>
      <c r="C199" s="30" t="s">
        <v>399</v>
      </c>
      <c r="D199" s="31">
        <v>0</v>
      </c>
      <c r="E199" s="32">
        <v>0</v>
      </c>
      <c r="F199" s="32">
        <v>0</v>
      </c>
      <c r="G199" s="32">
        <v>0</v>
      </c>
      <c r="H199" s="97">
        <v>7933</v>
      </c>
      <c r="I199" s="97"/>
      <c r="J199" s="97"/>
      <c r="K199" s="97"/>
      <c r="L199" s="156"/>
      <c r="M199" s="156"/>
      <c r="N199" s="156"/>
      <c r="O199" s="157"/>
    </row>
    <row r="200" spans="1:11" ht="15">
      <c r="A200" s="237"/>
      <c r="B200" s="238"/>
      <c r="C200" s="30" t="s">
        <v>377</v>
      </c>
      <c r="D200" s="31">
        <v>0</v>
      </c>
      <c r="E200" s="32">
        <v>0</v>
      </c>
      <c r="F200" s="32">
        <v>0</v>
      </c>
      <c r="G200" s="32">
        <v>0</v>
      </c>
      <c r="H200" s="97">
        <v>150355</v>
      </c>
      <c r="I200" s="97"/>
      <c r="J200" s="97">
        <v>0</v>
      </c>
      <c r="K200" s="97">
        <v>0</v>
      </c>
    </row>
    <row r="201" spans="1:11" ht="15">
      <c r="A201" s="119" t="s">
        <v>211</v>
      </c>
      <c r="B201" s="120"/>
      <c r="C201" s="30" t="s">
        <v>73</v>
      </c>
      <c r="D201" s="31">
        <v>14516.5</v>
      </c>
      <c r="E201" s="32">
        <v>27519.43</v>
      </c>
      <c r="F201" s="32">
        <v>28136</v>
      </c>
      <c r="G201" s="32">
        <v>29187</v>
      </c>
      <c r="H201" s="101">
        <v>29187</v>
      </c>
      <c r="I201" s="101"/>
      <c r="J201" s="101">
        <v>29187</v>
      </c>
      <c r="K201" s="101">
        <v>29187</v>
      </c>
    </row>
    <row r="202" spans="1:11" ht="15">
      <c r="A202" s="119"/>
      <c r="B202" s="120"/>
      <c r="C202" s="30" t="s">
        <v>368</v>
      </c>
      <c r="D202" s="31">
        <v>0</v>
      </c>
      <c r="E202" s="32">
        <v>0</v>
      </c>
      <c r="F202" s="32">
        <v>0</v>
      </c>
      <c r="G202" s="32">
        <v>616.57</v>
      </c>
      <c r="H202" s="101">
        <v>0</v>
      </c>
      <c r="I202" s="101"/>
      <c r="J202" s="101">
        <v>0</v>
      </c>
      <c r="K202" s="101">
        <v>0</v>
      </c>
    </row>
    <row r="203" spans="1:15" ht="15">
      <c r="A203" s="234" t="s">
        <v>235</v>
      </c>
      <c r="B203" s="235"/>
      <c r="C203" s="23" t="s">
        <v>74</v>
      </c>
      <c r="D203" s="29">
        <f>D186+D189+D190+D191+D192+D193+D194+D200+D201</f>
        <v>2501059.9499999997</v>
      </c>
      <c r="E203" s="24">
        <f>E186+E189+E190+E191+E192+E193+E194+E195+E196+E197+E200+E201</f>
        <v>2639323.6399999997</v>
      </c>
      <c r="F203" s="24">
        <f>F186+F189+F190+F191+F192+F193+F194+F195+F196+F197+F200+F201</f>
        <v>2782009</v>
      </c>
      <c r="G203" s="24">
        <f>G186+G189+G190+G191+G192+G193+G194+G195+G196+G197+G198+G200+G201+G202</f>
        <v>3040804.01</v>
      </c>
      <c r="H203" s="24">
        <f>H186+H189+H190+H191+H192+H193+H194+H195+H196+H197+H198+H199+H200+H201+H202</f>
        <v>3166531</v>
      </c>
      <c r="I203" s="24"/>
      <c r="J203" s="24">
        <f>SUM(J186+J189+J192+J193+J194+J201)</f>
        <v>2754187</v>
      </c>
      <c r="K203" s="24">
        <f>SUM(K186+K189+K192+K193+K194+K201)</f>
        <v>2769187</v>
      </c>
      <c r="L203" s="157"/>
      <c r="N203" s="137"/>
      <c r="O203" s="137"/>
    </row>
    <row r="204" spans="1:11" ht="15">
      <c r="A204" s="106" t="s">
        <v>203</v>
      </c>
      <c r="B204" s="7">
        <v>633016</v>
      </c>
      <c r="C204" s="7" t="s">
        <v>75</v>
      </c>
      <c r="D204" s="14">
        <v>8758.55</v>
      </c>
      <c r="E204" s="9">
        <v>10434.05</v>
      </c>
      <c r="F204" s="9">
        <v>12000</v>
      </c>
      <c r="G204" s="9">
        <v>17063.03</v>
      </c>
      <c r="H204" s="100">
        <v>17000</v>
      </c>
      <c r="I204" s="100"/>
      <c r="J204" s="100">
        <v>17000</v>
      </c>
      <c r="K204" s="100">
        <v>17000</v>
      </c>
    </row>
    <row r="205" spans="1:11" ht="15">
      <c r="A205" s="106" t="s">
        <v>203</v>
      </c>
      <c r="B205" s="7">
        <v>633016</v>
      </c>
      <c r="C205" s="7" t="s">
        <v>324</v>
      </c>
      <c r="D205" s="132">
        <v>0</v>
      </c>
      <c r="E205" s="9">
        <v>0</v>
      </c>
      <c r="F205" s="9">
        <v>0</v>
      </c>
      <c r="G205" s="9">
        <v>5000</v>
      </c>
      <c r="H205" s="100">
        <v>0</v>
      </c>
      <c r="I205" s="100"/>
      <c r="J205" s="100">
        <v>0</v>
      </c>
      <c r="K205" s="100">
        <v>0</v>
      </c>
    </row>
    <row r="206" spans="1:11" ht="15">
      <c r="A206" s="106" t="s">
        <v>203</v>
      </c>
      <c r="B206" s="7">
        <v>633018</v>
      </c>
      <c r="C206" s="7" t="s">
        <v>76</v>
      </c>
      <c r="D206" s="132">
        <v>0</v>
      </c>
      <c r="E206" s="9">
        <v>0</v>
      </c>
      <c r="F206" s="9">
        <v>2000</v>
      </c>
      <c r="G206" s="9">
        <v>2000</v>
      </c>
      <c r="H206" s="100">
        <v>2000</v>
      </c>
      <c r="I206" s="100"/>
      <c r="J206" s="100">
        <v>0</v>
      </c>
      <c r="K206" s="100">
        <v>0</v>
      </c>
    </row>
    <row r="207" spans="1:11" ht="15">
      <c r="A207" s="112" t="s">
        <v>203</v>
      </c>
      <c r="B207" s="8">
        <v>637002</v>
      </c>
      <c r="C207" s="8" t="s">
        <v>157</v>
      </c>
      <c r="D207" s="132">
        <v>3027.02</v>
      </c>
      <c r="E207" s="9">
        <v>3851.99</v>
      </c>
      <c r="F207" s="9">
        <v>2000</v>
      </c>
      <c r="G207" s="9">
        <v>2000</v>
      </c>
      <c r="H207" s="100">
        <v>2000</v>
      </c>
      <c r="I207" s="100"/>
      <c r="J207" s="100">
        <v>2000</v>
      </c>
      <c r="K207" s="100">
        <v>2000</v>
      </c>
    </row>
    <row r="208" spans="1:11" ht="15">
      <c r="A208" s="106" t="s">
        <v>203</v>
      </c>
      <c r="B208" s="7">
        <v>633006</v>
      </c>
      <c r="C208" s="7" t="s">
        <v>77</v>
      </c>
      <c r="D208" s="132">
        <v>0</v>
      </c>
      <c r="E208" s="9">
        <v>97.25</v>
      </c>
      <c r="F208" s="9">
        <v>100</v>
      </c>
      <c r="G208" s="9">
        <v>100</v>
      </c>
      <c r="H208" s="100">
        <v>100</v>
      </c>
      <c r="I208" s="100"/>
      <c r="J208" s="100">
        <v>100</v>
      </c>
      <c r="K208" s="100">
        <v>100</v>
      </c>
    </row>
    <row r="209" spans="1:11" ht="15">
      <c r="A209" s="106" t="s">
        <v>203</v>
      </c>
      <c r="B209" s="7">
        <v>635004</v>
      </c>
      <c r="C209" s="7" t="s">
        <v>97</v>
      </c>
      <c r="D209" s="14">
        <v>2657.83</v>
      </c>
      <c r="E209" s="9">
        <v>2534.8</v>
      </c>
      <c r="F209" s="9">
        <v>2000</v>
      </c>
      <c r="G209" s="9">
        <v>2000</v>
      </c>
      <c r="H209" s="100">
        <v>1000</v>
      </c>
      <c r="I209" s="100"/>
      <c r="J209" s="100">
        <v>1000</v>
      </c>
      <c r="K209" s="100">
        <v>1000</v>
      </c>
    </row>
    <row r="210" spans="1:11" ht="15">
      <c r="A210" s="106" t="s">
        <v>203</v>
      </c>
      <c r="B210" s="7">
        <v>635005</v>
      </c>
      <c r="C210" s="7" t="s">
        <v>78</v>
      </c>
      <c r="D210" s="132">
        <v>0</v>
      </c>
      <c r="E210" s="17">
        <v>516</v>
      </c>
      <c r="F210" s="17">
        <v>300</v>
      </c>
      <c r="G210" s="17">
        <v>300</v>
      </c>
      <c r="H210" s="100">
        <v>150</v>
      </c>
      <c r="I210" s="100"/>
      <c r="J210" s="100">
        <v>150</v>
      </c>
      <c r="K210" s="100">
        <v>150</v>
      </c>
    </row>
    <row r="211" spans="1:12" ht="15">
      <c r="A211" s="212" t="s">
        <v>236</v>
      </c>
      <c r="B211" s="213"/>
      <c r="C211" s="30" t="s">
        <v>79</v>
      </c>
      <c r="D211" s="30">
        <f aca="true" t="shared" si="11" ref="D211:K211">SUM(D204:D210)</f>
        <v>14443.4</v>
      </c>
      <c r="E211" s="32">
        <f t="shared" si="11"/>
        <v>17434.09</v>
      </c>
      <c r="F211" s="32">
        <f>SUM(F204:F210)</f>
        <v>18400</v>
      </c>
      <c r="G211" s="32">
        <f>SUM(G204:G210)</f>
        <v>28463.03</v>
      </c>
      <c r="H211" s="32">
        <f>SUM(H204:H210)</f>
        <v>22250</v>
      </c>
      <c r="I211" s="32"/>
      <c r="J211" s="32">
        <f t="shared" si="11"/>
        <v>20250</v>
      </c>
      <c r="K211" s="32">
        <f t="shared" si="11"/>
        <v>20250</v>
      </c>
      <c r="L211" s="137"/>
    </row>
    <row r="212" spans="1:11" ht="15">
      <c r="A212" s="106" t="s">
        <v>203</v>
      </c>
      <c r="B212" s="7">
        <v>632001</v>
      </c>
      <c r="C212" s="7" t="s">
        <v>80</v>
      </c>
      <c r="D212" s="132">
        <v>4094.91</v>
      </c>
      <c r="E212" s="9">
        <v>3072.37</v>
      </c>
      <c r="F212" s="9">
        <v>3500</v>
      </c>
      <c r="G212" s="9">
        <v>3500</v>
      </c>
      <c r="H212" s="100">
        <v>3850</v>
      </c>
      <c r="I212" s="100"/>
      <c r="J212" s="100">
        <v>3850</v>
      </c>
      <c r="K212" s="100">
        <v>3850</v>
      </c>
    </row>
    <row r="213" spans="1:11" ht="15">
      <c r="A213" s="106" t="s">
        <v>203</v>
      </c>
      <c r="B213" s="7">
        <v>635006</v>
      </c>
      <c r="C213" s="7" t="s">
        <v>197</v>
      </c>
      <c r="D213" s="132">
        <v>22869.79</v>
      </c>
      <c r="E213" s="9">
        <v>12600</v>
      </c>
      <c r="F213" s="9">
        <v>1000</v>
      </c>
      <c r="G213" s="9">
        <v>1000</v>
      </c>
      <c r="H213" s="100">
        <v>1000</v>
      </c>
      <c r="I213" s="100"/>
      <c r="J213" s="100">
        <v>1000</v>
      </c>
      <c r="K213" s="100">
        <v>1000</v>
      </c>
    </row>
    <row r="214" spans="1:11" ht="15">
      <c r="A214" s="106" t="s">
        <v>203</v>
      </c>
      <c r="B214" s="7">
        <v>635006</v>
      </c>
      <c r="C214" s="7" t="s">
        <v>81</v>
      </c>
      <c r="D214" s="132">
        <v>1372.8</v>
      </c>
      <c r="E214" s="9">
        <v>0</v>
      </c>
      <c r="F214" s="9">
        <v>1373</v>
      </c>
      <c r="G214" s="9">
        <v>1373</v>
      </c>
      <c r="H214" s="100">
        <v>1373</v>
      </c>
      <c r="I214" s="100"/>
      <c r="J214" s="100">
        <v>1373</v>
      </c>
      <c r="K214" s="100">
        <v>1373</v>
      </c>
    </row>
    <row r="215" spans="1:11" ht="15">
      <c r="A215" s="106"/>
      <c r="B215" s="7">
        <v>716</v>
      </c>
      <c r="C215" s="7" t="s">
        <v>269</v>
      </c>
      <c r="D215" s="132">
        <v>0</v>
      </c>
      <c r="E215" s="9">
        <v>2092</v>
      </c>
      <c r="F215" s="9">
        <v>0</v>
      </c>
      <c r="G215" s="9">
        <v>0</v>
      </c>
      <c r="H215" s="100">
        <v>0</v>
      </c>
      <c r="I215" s="100"/>
      <c r="J215" s="100">
        <v>0</v>
      </c>
      <c r="K215" s="100">
        <v>0</v>
      </c>
    </row>
    <row r="216" spans="1:12" ht="15">
      <c r="A216" s="212" t="s">
        <v>237</v>
      </c>
      <c r="B216" s="213"/>
      <c r="C216" s="30" t="s">
        <v>186</v>
      </c>
      <c r="D216" s="31">
        <f>SUM(D212:D215)</f>
        <v>28337.5</v>
      </c>
      <c r="E216" s="32">
        <f>SUM(E212:E215)</f>
        <v>17764.37</v>
      </c>
      <c r="F216" s="32">
        <f>SUM(F212:F215)</f>
        <v>5873</v>
      </c>
      <c r="G216" s="32">
        <f>SUM(G212:G215)</f>
        <v>5873</v>
      </c>
      <c r="H216" s="37">
        <f>SUM(H212:H215)</f>
        <v>6223</v>
      </c>
      <c r="I216" s="37"/>
      <c r="J216" s="37">
        <f>SUM(J212:J215)</f>
        <v>6223</v>
      </c>
      <c r="K216" s="37">
        <f>SUM(K212:K215)</f>
        <v>6223</v>
      </c>
      <c r="L216" s="137"/>
    </row>
    <row r="217" spans="1:12" ht="15">
      <c r="A217" s="234" t="s">
        <v>238</v>
      </c>
      <c r="B217" s="235"/>
      <c r="C217" s="23" t="s">
        <v>82</v>
      </c>
      <c r="D217" s="29">
        <f>SUM(D211+D216)</f>
        <v>42780.9</v>
      </c>
      <c r="E217" s="24">
        <f>E211+E216</f>
        <v>35198.46</v>
      </c>
      <c r="F217" s="24">
        <f>F211+F216</f>
        <v>24273</v>
      </c>
      <c r="G217" s="24">
        <f>G211+G216</f>
        <v>34336.03</v>
      </c>
      <c r="H217" s="24">
        <f>H211+H216</f>
        <v>28473</v>
      </c>
      <c r="I217" s="24"/>
      <c r="J217" s="24">
        <f>SUM(J211+J216)</f>
        <v>26473</v>
      </c>
      <c r="K217" s="24">
        <f>SUM(K211+K216)</f>
        <v>26473</v>
      </c>
      <c r="L217" s="157"/>
    </row>
    <row r="218" spans="1:11" ht="15">
      <c r="A218" s="106" t="s">
        <v>203</v>
      </c>
      <c r="B218" s="7">
        <v>637002</v>
      </c>
      <c r="C218" s="7" t="s">
        <v>83</v>
      </c>
      <c r="D218" s="132">
        <v>450</v>
      </c>
      <c r="E218" s="17">
        <v>500</v>
      </c>
      <c r="F218" s="17">
        <v>500</v>
      </c>
      <c r="G218" s="17">
        <v>500</v>
      </c>
      <c r="H218" s="100">
        <v>500</v>
      </c>
      <c r="I218" s="100"/>
      <c r="J218" s="100">
        <v>500</v>
      </c>
      <c r="K218" s="100">
        <v>500</v>
      </c>
    </row>
    <row r="219" spans="1:11" ht="15">
      <c r="A219" s="106" t="s">
        <v>203</v>
      </c>
      <c r="B219" s="7">
        <v>637002</v>
      </c>
      <c r="C219" s="7" t="s">
        <v>84</v>
      </c>
      <c r="D219" s="132">
        <v>525</v>
      </c>
      <c r="E219" s="17">
        <v>400</v>
      </c>
      <c r="F219" s="17">
        <v>400</v>
      </c>
      <c r="G219" s="17">
        <v>400</v>
      </c>
      <c r="H219" s="100">
        <v>400</v>
      </c>
      <c r="I219" s="100"/>
      <c r="J219" s="100">
        <v>400</v>
      </c>
      <c r="K219" s="100">
        <v>400</v>
      </c>
    </row>
    <row r="220" spans="1:11" ht="15">
      <c r="A220" s="106" t="s">
        <v>203</v>
      </c>
      <c r="B220" s="7">
        <v>637002</v>
      </c>
      <c r="C220" s="7" t="s">
        <v>85</v>
      </c>
      <c r="D220" s="132">
        <v>725</v>
      </c>
      <c r="E220" s="17">
        <v>700</v>
      </c>
      <c r="F220" s="17">
        <v>0</v>
      </c>
      <c r="G220" s="17">
        <v>500</v>
      </c>
      <c r="H220" s="100">
        <v>500</v>
      </c>
      <c r="I220" s="100"/>
      <c r="J220" s="100">
        <v>500</v>
      </c>
      <c r="K220" s="100">
        <v>500</v>
      </c>
    </row>
    <row r="221" spans="1:11" ht="15">
      <c r="A221" s="106" t="s">
        <v>203</v>
      </c>
      <c r="B221" s="7">
        <v>637002</v>
      </c>
      <c r="C221" s="7" t="s">
        <v>86</v>
      </c>
      <c r="D221" s="132">
        <v>1636</v>
      </c>
      <c r="E221" s="17">
        <v>1810</v>
      </c>
      <c r="F221" s="17">
        <v>2000</v>
      </c>
      <c r="G221" s="17">
        <v>2000</v>
      </c>
      <c r="H221" s="100">
        <v>2000</v>
      </c>
      <c r="I221" s="100"/>
      <c r="J221" s="100">
        <v>2000</v>
      </c>
      <c r="K221" s="100">
        <v>2000</v>
      </c>
    </row>
    <row r="222" spans="1:11" ht="15">
      <c r="A222" s="106" t="s">
        <v>214</v>
      </c>
      <c r="B222" s="7">
        <v>637002</v>
      </c>
      <c r="C222" s="7" t="s">
        <v>87</v>
      </c>
      <c r="D222" s="132">
        <v>1226</v>
      </c>
      <c r="E222" s="17">
        <v>1400</v>
      </c>
      <c r="F222" s="17">
        <v>1300</v>
      </c>
      <c r="G222" s="17">
        <v>1300</v>
      </c>
      <c r="H222" s="100">
        <v>1300</v>
      </c>
      <c r="I222" s="100"/>
      <c r="J222" s="100">
        <v>1300</v>
      </c>
      <c r="K222" s="100">
        <v>1300</v>
      </c>
    </row>
    <row r="223" spans="1:11" ht="15">
      <c r="A223" s="106" t="s">
        <v>214</v>
      </c>
      <c r="B223" s="7">
        <v>637002</v>
      </c>
      <c r="C223" s="7" t="s">
        <v>88</v>
      </c>
      <c r="D223" s="132">
        <v>500</v>
      </c>
      <c r="E223" s="17">
        <v>1000</v>
      </c>
      <c r="F223" s="17">
        <v>1400</v>
      </c>
      <c r="G223" s="17">
        <v>1400</v>
      </c>
      <c r="H223" s="100">
        <v>1400</v>
      </c>
      <c r="I223" s="100"/>
      <c r="J223" s="100">
        <v>1400</v>
      </c>
      <c r="K223" s="100">
        <v>1400</v>
      </c>
    </row>
    <row r="224" spans="1:11" ht="15">
      <c r="A224" s="106" t="s">
        <v>203</v>
      </c>
      <c r="B224" s="7">
        <v>637002</v>
      </c>
      <c r="C224" s="7" t="s">
        <v>161</v>
      </c>
      <c r="D224" s="132">
        <v>1941.08</v>
      </c>
      <c r="E224" s="17">
        <v>3300</v>
      </c>
      <c r="F224" s="17">
        <v>1100</v>
      </c>
      <c r="G224" s="17">
        <v>1100</v>
      </c>
      <c r="H224" s="100">
        <v>1100</v>
      </c>
      <c r="I224" s="100"/>
      <c r="J224" s="100">
        <v>1100</v>
      </c>
      <c r="K224" s="100">
        <v>1100</v>
      </c>
    </row>
    <row r="225" spans="1:11" ht="15">
      <c r="A225" s="106" t="s">
        <v>203</v>
      </c>
      <c r="B225" s="7">
        <v>637002</v>
      </c>
      <c r="C225" s="7" t="s">
        <v>162</v>
      </c>
      <c r="D225" s="132">
        <v>1726</v>
      </c>
      <c r="E225" s="17">
        <v>2800</v>
      </c>
      <c r="F225" s="17">
        <v>3000</v>
      </c>
      <c r="G225" s="17">
        <v>3000</v>
      </c>
      <c r="H225" s="100">
        <v>3000</v>
      </c>
      <c r="I225" s="100"/>
      <c r="J225" s="100">
        <v>3000</v>
      </c>
      <c r="K225" s="100">
        <v>3000</v>
      </c>
    </row>
    <row r="226" spans="1:11" ht="15">
      <c r="A226" s="106" t="s">
        <v>214</v>
      </c>
      <c r="B226" s="7">
        <v>642001</v>
      </c>
      <c r="C226" s="7" t="s">
        <v>89</v>
      </c>
      <c r="D226" s="132">
        <v>2450</v>
      </c>
      <c r="E226" s="17">
        <v>2700</v>
      </c>
      <c r="F226" s="17">
        <v>3000</v>
      </c>
      <c r="G226" s="17">
        <v>3000</v>
      </c>
      <c r="H226" s="100">
        <v>3000</v>
      </c>
      <c r="I226" s="100"/>
      <c r="J226" s="100">
        <v>3000</v>
      </c>
      <c r="K226" s="100">
        <v>3000</v>
      </c>
    </row>
    <row r="227" spans="1:11" ht="15">
      <c r="A227" s="106" t="s">
        <v>203</v>
      </c>
      <c r="B227" s="7">
        <v>637002</v>
      </c>
      <c r="C227" s="7" t="s">
        <v>90</v>
      </c>
      <c r="D227" s="132">
        <v>926</v>
      </c>
      <c r="E227" s="17">
        <v>920</v>
      </c>
      <c r="F227" s="17">
        <v>1500</v>
      </c>
      <c r="G227" s="17">
        <v>1500</v>
      </c>
      <c r="H227" s="100">
        <v>1500</v>
      </c>
      <c r="I227" s="100"/>
      <c r="J227" s="100">
        <v>1500</v>
      </c>
      <c r="K227" s="100">
        <v>1500</v>
      </c>
    </row>
    <row r="228" spans="1:11" ht="15">
      <c r="A228" s="106" t="s">
        <v>203</v>
      </c>
      <c r="B228" s="7">
        <v>637002</v>
      </c>
      <c r="C228" s="7" t="s">
        <v>52</v>
      </c>
      <c r="D228" s="132">
        <v>2036</v>
      </c>
      <c r="E228" s="17">
        <v>2000</v>
      </c>
      <c r="F228" s="17">
        <v>1400</v>
      </c>
      <c r="G228" s="17">
        <v>1400</v>
      </c>
      <c r="H228" s="100">
        <v>1400</v>
      </c>
      <c r="I228" s="100"/>
      <c r="J228" s="100">
        <v>1400</v>
      </c>
      <c r="K228" s="100">
        <v>1400</v>
      </c>
    </row>
    <row r="229" spans="1:11" ht="15">
      <c r="A229" s="106" t="s">
        <v>214</v>
      </c>
      <c r="B229" s="7">
        <v>637002</v>
      </c>
      <c r="C229" s="7" t="s">
        <v>251</v>
      </c>
      <c r="D229" s="132">
        <v>0</v>
      </c>
      <c r="E229" s="17">
        <v>800</v>
      </c>
      <c r="F229" s="17">
        <v>800</v>
      </c>
      <c r="G229" s="17">
        <v>800</v>
      </c>
      <c r="H229" s="100">
        <v>800</v>
      </c>
      <c r="I229" s="100"/>
      <c r="J229" s="100">
        <v>800</v>
      </c>
      <c r="K229" s="100">
        <v>800</v>
      </c>
    </row>
    <row r="230" spans="1:11" ht="15">
      <c r="A230" s="106" t="s">
        <v>203</v>
      </c>
      <c r="B230" s="7">
        <v>637002</v>
      </c>
      <c r="C230" s="7" t="s">
        <v>91</v>
      </c>
      <c r="D230" s="132">
        <v>100</v>
      </c>
      <c r="E230" s="17">
        <v>100</v>
      </c>
      <c r="F230" s="17">
        <v>100</v>
      </c>
      <c r="G230" s="17">
        <v>100</v>
      </c>
      <c r="H230" s="100">
        <v>100</v>
      </c>
      <c r="I230" s="100"/>
      <c r="J230" s="100">
        <v>100</v>
      </c>
      <c r="K230" s="100">
        <v>100</v>
      </c>
    </row>
    <row r="231" spans="1:11" ht="15">
      <c r="A231" s="106" t="s">
        <v>214</v>
      </c>
      <c r="B231" s="7">
        <v>637002</v>
      </c>
      <c r="C231" s="7" t="s">
        <v>279</v>
      </c>
      <c r="D231" s="132">
        <v>0</v>
      </c>
      <c r="E231" s="17">
        <v>0</v>
      </c>
      <c r="F231" s="17">
        <v>800</v>
      </c>
      <c r="G231" s="17">
        <v>800</v>
      </c>
      <c r="H231" s="100">
        <v>800</v>
      </c>
      <c r="I231" s="100"/>
      <c r="J231" s="100">
        <v>800</v>
      </c>
      <c r="K231" s="100">
        <v>800</v>
      </c>
    </row>
    <row r="232" spans="1:11" ht="15">
      <c r="A232" s="106" t="s">
        <v>203</v>
      </c>
      <c r="B232" s="7">
        <v>637002</v>
      </c>
      <c r="C232" s="7" t="s">
        <v>252</v>
      </c>
      <c r="D232" s="132">
        <v>0</v>
      </c>
      <c r="E232" s="17">
        <v>0</v>
      </c>
      <c r="F232" s="17">
        <v>232</v>
      </c>
      <c r="G232" s="17">
        <v>1620</v>
      </c>
      <c r="H232" s="100">
        <v>1620</v>
      </c>
      <c r="I232" s="100"/>
      <c r="J232" s="100">
        <v>1620</v>
      </c>
      <c r="K232" s="100">
        <v>1620</v>
      </c>
    </row>
    <row r="233" spans="1:12" ht="15">
      <c r="A233" s="212" t="s">
        <v>239</v>
      </c>
      <c r="B233" s="213"/>
      <c r="C233" s="30" t="s">
        <v>92</v>
      </c>
      <c r="D233" s="31">
        <f>SUM(D218:D232)</f>
        <v>14241.08</v>
      </c>
      <c r="E233" s="32">
        <f>SUM(E218:E232)</f>
        <v>18430</v>
      </c>
      <c r="F233" s="32">
        <f>SUM(F218:F232)</f>
        <v>17532</v>
      </c>
      <c r="G233" s="32">
        <f>SUM(G218:G232)</f>
        <v>19420</v>
      </c>
      <c r="H233" s="32">
        <f>SUM(H218:H232)</f>
        <v>19420</v>
      </c>
      <c r="I233" s="32"/>
      <c r="J233" s="32">
        <f>SUM(J218:J232)</f>
        <v>19420</v>
      </c>
      <c r="K233" s="32">
        <f>SUM(K218:K232)</f>
        <v>19420</v>
      </c>
      <c r="L233" s="137"/>
    </row>
    <row r="234" spans="1:11" ht="15">
      <c r="A234" s="115" t="s">
        <v>202</v>
      </c>
      <c r="B234" s="8">
        <v>641006</v>
      </c>
      <c r="C234" s="8" t="s">
        <v>325</v>
      </c>
      <c r="D234" s="132">
        <v>156.42</v>
      </c>
      <c r="E234" s="17">
        <v>210</v>
      </c>
      <c r="F234" s="17">
        <v>0</v>
      </c>
      <c r="G234" s="17">
        <v>65</v>
      </c>
      <c r="H234" s="100">
        <v>0</v>
      </c>
      <c r="I234" s="100"/>
      <c r="J234" s="100">
        <v>0</v>
      </c>
      <c r="K234" s="100">
        <v>0</v>
      </c>
    </row>
    <row r="235" spans="1:11" ht="15">
      <c r="A235" s="115" t="s">
        <v>202</v>
      </c>
      <c r="B235" s="8">
        <v>642002</v>
      </c>
      <c r="C235" s="8" t="s">
        <v>313</v>
      </c>
      <c r="D235" s="132">
        <v>0</v>
      </c>
      <c r="E235" s="17">
        <v>0</v>
      </c>
      <c r="F235" s="17">
        <v>0</v>
      </c>
      <c r="G235" s="17">
        <v>3439</v>
      </c>
      <c r="H235" s="100">
        <v>3439</v>
      </c>
      <c r="I235" s="100"/>
      <c r="J235" s="100">
        <v>3439</v>
      </c>
      <c r="K235" s="100">
        <v>3439</v>
      </c>
    </row>
    <row r="236" spans="1:11" ht="15">
      <c r="A236" s="115" t="s">
        <v>202</v>
      </c>
      <c r="B236" s="8">
        <v>642002</v>
      </c>
      <c r="C236" s="8" t="s">
        <v>314</v>
      </c>
      <c r="D236" s="132">
        <v>0</v>
      </c>
      <c r="E236" s="17">
        <v>0</v>
      </c>
      <c r="F236" s="17">
        <v>0</v>
      </c>
      <c r="G236" s="17">
        <v>2000</v>
      </c>
      <c r="H236" s="100">
        <v>0</v>
      </c>
      <c r="I236" s="100"/>
      <c r="J236" s="100">
        <v>0</v>
      </c>
      <c r="K236" s="100">
        <v>0</v>
      </c>
    </row>
    <row r="237" spans="1:11" ht="15">
      <c r="A237" s="106" t="s">
        <v>202</v>
      </c>
      <c r="B237" s="7">
        <v>642002</v>
      </c>
      <c r="C237" s="7" t="s">
        <v>93</v>
      </c>
      <c r="D237" s="132">
        <v>34936</v>
      </c>
      <c r="E237" s="9">
        <v>44232.07</v>
      </c>
      <c r="F237" s="9">
        <v>44233</v>
      </c>
      <c r="G237" s="9">
        <v>45017.5</v>
      </c>
      <c r="H237" s="100">
        <v>43718</v>
      </c>
      <c r="I237" s="100"/>
      <c r="J237" s="100">
        <v>43718</v>
      </c>
      <c r="K237" s="100">
        <v>43718</v>
      </c>
    </row>
    <row r="238" spans="1:12" ht="15">
      <c r="A238" s="212" t="s">
        <v>240</v>
      </c>
      <c r="B238" s="213"/>
      <c r="C238" s="30" t="s">
        <v>94</v>
      </c>
      <c r="D238" s="31">
        <f aca="true" t="shared" si="12" ref="D238:K238">SUM(D234:D237)</f>
        <v>35092.42</v>
      </c>
      <c r="E238" s="32">
        <f t="shared" si="12"/>
        <v>44442.07</v>
      </c>
      <c r="F238" s="32">
        <f t="shared" si="12"/>
        <v>44233</v>
      </c>
      <c r="G238" s="32">
        <f>SUM(G234:G237)</f>
        <v>50521.5</v>
      </c>
      <c r="H238" s="32">
        <f>SUM(H234:H237)</f>
        <v>47157</v>
      </c>
      <c r="I238" s="32"/>
      <c r="J238" s="32">
        <f t="shared" si="12"/>
        <v>47157</v>
      </c>
      <c r="K238" s="32">
        <f t="shared" si="12"/>
        <v>47157</v>
      </c>
      <c r="L238" s="137"/>
    </row>
    <row r="239" spans="1:12" ht="15">
      <c r="A239" s="234" t="s">
        <v>241</v>
      </c>
      <c r="B239" s="235"/>
      <c r="C239" s="23" t="s">
        <v>95</v>
      </c>
      <c r="D239" s="29">
        <f aca="true" t="shared" si="13" ref="D239:K239">SUM(D233+D238)</f>
        <v>49333.5</v>
      </c>
      <c r="E239" s="24">
        <f t="shared" si="13"/>
        <v>62872.07</v>
      </c>
      <c r="F239" s="24">
        <f t="shared" si="13"/>
        <v>61765</v>
      </c>
      <c r="G239" s="24">
        <f>G233+G238</f>
        <v>69941.5</v>
      </c>
      <c r="H239" s="24">
        <f>H233+H238</f>
        <v>66577</v>
      </c>
      <c r="I239" s="24"/>
      <c r="J239" s="24">
        <f t="shared" si="13"/>
        <v>66577</v>
      </c>
      <c r="K239" s="24">
        <f t="shared" si="13"/>
        <v>66577</v>
      </c>
      <c r="L239" s="157"/>
    </row>
    <row r="240" spans="1:11" ht="15">
      <c r="A240" s="106" t="s">
        <v>213</v>
      </c>
      <c r="B240" s="7">
        <v>632001</v>
      </c>
      <c r="C240" s="7" t="s">
        <v>98</v>
      </c>
      <c r="D240" s="132">
        <v>9551.95</v>
      </c>
      <c r="E240" s="9">
        <v>7674.21</v>
      </c>
      <c r="F240" s="9">
        <v>10680</v>
      </c>
      <c r="G240" s="9">
        <v>10680</v>
      </c>
      <c r="H240" s="100">
        <v>11748</v>
      </c>
      <c r="I240" s="100"/>
      <c r="J240" s="100">
        <v>11748</v>
      </c>
      <c r="K240" s="100">
        <v>11748</v>
      </c>
    </row>
    <row r="241" spans="1:11" ht="15">
      <c r="A241" s="109" t="s">
        <v>213</v>
      </c>
      <c r="B241" s="16">
        <v>635</v>
      </c>
      <c r="C241" s="16" t="s">
        <v>326</v>
      </c>
      <c r="D241" s="133">
        <v>0</v>
      </c>
      <c r="E241" s="9">
        <v>0</v>
      </c>
      <c r="F241" s="9">
        <v>0</v>
      </c>
      <c r="G241" s="9">
        <v>1812</v>
      </c>
      <c r="H241" s="100">
        <v>0</v>
      </c>
      <c r="I241" s="100"/>
      <c r="J241" s="100">
        <v>0</v>
      </c>
      <c r="K241" s="100">
        <v>0</v>
      </c>
    </row>
    <row r="242" spans="1:11" ht="15">
      <c r="A242" s="109" t="s">
        <v>213</v>
      </c>
      <c r="B242" s="16">
        <v>635</v>
      </c>
      <c r="C242" s="16" t="s">
        <v>270</v>
      </c>
      <c r="D242" s="133">
        <v>0</v>
      </c>
      <c r="E242" s="9">
        <v>4388.87</v>
      </c>
      <c r="F242" s="9">
        <v>0</v>
      </c>
      <c r="G242" s="9">
        <v>0</v>
      </c>
      <c r="H242" s="100">
        <v>0</v>
      </c>
      <c r="I242" s="100"/>
      <c r="J242" s="100">
        <v>0</v>
      </c>
      <c r="K242" s="100">
        <v>0</v>
      </c>
    </row>
    <row r="243" spans="1:11" ht="15">
      <c r="A243" s="109" t="s">
        <v>213</v>
      </c>
      <c r="B243" s="16">
        <v>716</v>
      </c>
      <c r="C243" s="16" t="s">
        <v>271</v>
      </c>
      <c r="D243" s="133">
        <v>0</v>
      </c>
      <c r="E243" s="9">
        <v>1970</v>
      </c>
      <c r="F243" s="9">
        <v>0</v>
      </c>
      <c r="G243" s="9">
        <v>0</v>
      </c>
      <c r="H243" s="100">
        <v>0</v>
      </c>
      <c r="I243" s="100"/>
      <c r="J243" s="100">
        <v>0</v>
      </c>
      <c r="K243" s="100">
        <v>0</v>
      </c>
    </row>
    <row r="244" spans="1:11" ht="15">
      <c r="A244" s="117" t="s">
        <v>213</v>
      </c>
      <c r="B244" s="16">
        <v>717</v>
      </c>
      <c r="C244" s="16" t="s">
        <v>159</v>
      </c>
      <c r="D244" s="133">
        <v>0</v>
      </c>
      <c r="E244" s="9">
        <v>13039.09</v>
      </c>
      <c r="F244" s="9">
        <v>0</v>
      </c>
      <c r="G244" s="9">
        <v>0</v>
      </c>
      <c r="H244" s="95">
        <v>0</v>
      </c>
      <c r="I244" s="96"/>
      <c r="J244" s="96">
        <v>0</v>
      </c>
      <c r="K244" s="96">
        <v>0</v>
      </c>
    </row>
    <row r="245" spans="1:11" ht="15">
      <c r="A245" s="117" t="s">
        <v>213</v>
      </c>
      <c r="B245" s="16">
        <v>717001</v>
      </c>
      <c r="C245" s="16" t="s">
        <v>327</v>
      </c>
      <c r="D245" s="133">
        <v>0</v>
      </c>
      <c r="E245" s="9">
        <v>0</v>
      </c>
      <c r="F245" s="9">
        <v>0</v>
      </c>
      <c r="G245" s="9">
        <v>1096</v>
      </c>
      <c r="H245" s="95">
        <v>0</v>
      </c>
      <c r="I245" s="96"/>
      <c r="J245" s="96"/>
      <c r="K245" s="96"/>
    </row>
    <row r="246" spans="1:12" ht="15">
      <c r="A246" s="247" t="s">
        <v>242</v>
      </c>
      <c r="B246" s="248"/>
      <c r="C246" s="38" t="s">
        <v>245</v>
      </c>
      <c r="D246" s="39">
        <f>SUM(D240:D245)</f>
        <v>9551.95</v>
      </c>
      <c r="E246" s="39">
        <f>SUM(E240:E245)</f>
        <v>27072.17</v>
      </c>
      <c r="F246" s="39">
        <f>SUM(F240:F245)</f>
        <v>10680</v>
      </c>
      <c r="G246" s="39">
        <f>SUM(G240:G245)</f>
        <v>13588</v>
      </c>
      <c r="H246" s="39">
        <f>SUM(H240:H245)</f>
        <v>11748</v>
      </c>
      <c r="I246" s="39"/>
      <c r="J246" s="39">
        <f>SUM(J240:J244)</f>
        <v>11748</v>
      </c>
      <c r="K246" s="39">
        <f>SUM(K240:K244)</f>
        <v>11748</v>
      </c>
      <c r="L246" s="137"/>
    </row>
    <row r="247" spans="1:11" ht="15">
      <c r="A247" s="109" t="s">
        <v>214</v>
      </c>
      <c r="B247" s="16">
        <v>633</v>
      </c>
      <c r="C247" s="16" t="s">
        <v>96</v>
      </c>
      <c r="D247" s="133">
        <v>3498.99</v>
      </c>
      <c r="E247" s="9">
        <v>0</v>
      </c>
      <c r="F247" s="9">
        <v>0</v>
      </c>
      <c r="G247" s="9">
        <v>0</v>
      </c>
      <c r="H247" s="100">
        <v>0</v>
      </c>
      <c r="I247" s="100"/>
      <c r="J247" s="100">
        <v>0</v>
      </c>
      <c r="K247" s="100">
        <v>0</v>
      </c>
    </row>
    <row r="248" spans="1:11" ht="15">
      <c r="A248" s="109" t="s">
        <v>214</v>
      </c>
      <c r="B248" s="16">
        <v>717002</v>
      </c>
      <c r="C248" s="16" t="s">
        <v>284</v>
      </c>
      <c r="D248" s="133">
        <v>0</v>
      </c>
      <c r="E248" s="9">
        <v>0</v>
      </c>
      <c r="F248" s="9">
        <v>14000</v>
      </c>
      <c r="G248" s="9">
        <v>14000</v>
      </c>
      <c r="H248" s="95">
        <v>0</v>
      </c>
      <c r="I248" s="95"/>
      <c r="J248" s="95">
        <v>0</v>
      </c>
      <c r="K248" s="95">
        <v>0</v>
      </c>
    </row>
    <row r="249" spans="1:11" ht="15">
      <c r="A249" s="109" t="s">
        <v>214</v>
      </c>
      <c r="B249" s="16">
        <v>632001</v>
      </c>
      <c r="C249" s="16" t="s">
        <v>272</v>
      </c>
      <c r="D249" s="133">
        <v>0</v>
      </c>
      <c r="E249" s="9">
        <v>240</v>
      </c>
      <c r="F249" s="9">
        <v>250</v>
      </c>
      <c r="G249" s="9">
        <v>700</v>
      </c>
      <c r="H249" s="100">
        <v>770</v>
      </c>
      <c r="I249" s="100"/>
      <c r="J249" s="100">
        <v>770</v>
      </c>
      <c r="K249" s="100">
        <v>770</v>
      </c>
    </row>
    <row r="250" spans="1:11" ht="15">
      <c r="A250" s="109" t="s">
        <v>214</v>
      </c>
      <c r="B250" s="16">
        <v>717002</v>
      </c>
      <c r="C250" s="16" t="s">
        <v>175</v>
      </c>
      <c r="D250" s="133">
        <v>15666</v>
      </c>
      <c r="E250" s="9">
        <v>0</v>
      </c>
      <c r="F250" s="9">
        <v>0</v>
      </c>
      <c r="G250" s="9">
        <v>0</v>
      </c>
      <c r="H250" s="100">
        <v>0</v>
      </c>
      <c r="I250" s="100"/>
      <c r="J250" s="100">
        <v>0</v>
      </c>
      <c r="K250" s="100">
        <v>0</v>
      </c>
    </row>
    <row r="251" spans="1:11" ht="15">
      <c r="A251" s="109" t="s">
        <v>214</v>
      </c>
      <c r="B251" s="16">
        <v>716</v>
      </c>
      <c r="C251" s="16" t="s">
        <v>176</v>
      </c>
      <c r="D251" s="133">
        <v>386.4</v>
      </c>
      <c r="E251" s="9">
        <v>0</v>
      </c>
      <c r="F251" s="9">
        <v>0</v>
      </c>
      <c r="G251" s="9">
        <v>0</v>
      </c>
      <c r="H251" s="100">
        <v>0</v>
      </c>
      <c r="I251" s="100"/>
      <c r="J251" s="100">
        <v>0</v>
      </c>
      <c r="K251" s="100">
        <v>0</v>
      </c>
    </row>
    <row r="252" spans="1:11" ht="15">
      <c r="A252" s="109" t="s">
        <v>214</v>
      </c>
      <c r="B252" s="16">
        <v>635</v>
      </c>
      <c r="C252" s="16" t="s">
        <v>177</v>
      </c>
      <c r="D252" s="133">
        <v>385.87</v>
      </c>
      <c r="E252" s="9">
        <v>0</v>
      </c>
      <c r="F252" s="9">
        <v>500</v>
      </c>
      <c r="G252" s="9">
        <v>500</v>
      </c>
      <c r="H252" s="100">
        <v>500</v>
      </c>
      <c r="I252" s="100"/>
      <c r="J252" s="100">
        <v>500</v>
      </c>
      <c r="K252" s="100">
        <v>500</v>
      </c>
    </row>
    <row r="253" spans="1:11" ht="15">
      <c r="A253" s="109" t="s">
        <v>214</v>
      </c>
      <c r="B253" s="167">
        <v>717001</v>
      </c>
      <c r="C253" s="16" t="s">
        <v>315</v>
      </c>
      <c r="D253" s="133">
        <v>0</v>
      </c>
      <c r="E253" s="9">
        <v>0</v>
      </c>
      <c r="F253" s="9">
        <v>0</v>
      </c>
      <c r="G253" s="9">
        <v>11000</v>
      </c>
      <c r="H253" s="100">
        <v>0</v>
      </c>
      <c r="I253" s="100"/>
      <c r="J253" s="100">
        <v>0</v>
      </c>
      <c r="K253" s="100">
        <v>0</v>
      </c>
    </row>
    <row r="254" spans="1:12" ht="15">
      <c r="A254" s="212" t="s">
        <v>243</v>
      </c>
      <c r="B254" s="213"/>
      <c r="C254" s="30" t="s">
        <v>246</v>
      </c>
      <c r="D254" s="31">
        <f>SUM(D247:D253)</f>
        <v>19937.26</v>
      </c>
      <c r="E254" s="32">
        <f>SUM(E247:E253)</f>
        <v>240</v>
      </c>
      <c r="F254" s="32">
        <f>SUM(F247:F253)</f>
        <v>14750</v>
      </c>
      <c r="G254" s="32">
        <f>SUM(G247:G253)</f>
        <v>26200</v>
      </c>
      <c r="H254" s="32">
        <f>SUM(H247:H253)</f>
        <v>1270</v>
      </c>
      <c r="I254" s="32"/>
      <c r="J254" s="32">
        <f>SUM(J247:J253)</f>
        <v>1270</v>
      </c>
      <c r="K254" s="32">
        <f>SUM(K247:K253)</f>
        <v>1270</v>
      </c>
      <c r="L254" s="137"/>
    </row>
    <row r="255" spans="1:12" ht="15">
      <c r="A255" s="234" t="s">
        <v>244</v>
      </c>
      <c r="B255" s="235"/>
      <c r="C255" s="23" t="s">
        <v>99</v>
      </c>
      <c r="D255" s="29">
        <f aca="true" t="shared" si="14" ref="D255:K255">SUM(D246+D254)</f>
        <v>29489.21</v>
      </c>
      <c r="E255" s="24">
        <f t="shared" si="14"/>
        <v>27312.17</v>
      </c>
      <c r="F255" s="24">
        <f t="shared" si="14"/>
        <v>25430</v>
      </c>
      <c r="G255" s="24">
        <f>G246+G254</f>
        <v>39788</v>
      </c>
      <c r="H255" s="24">
        <f>H246+H254</f>
        <v>13018</v>
      </c>
      <c r="I255" s="24"/>
      <c r="J255" s="24">
        <f t="shared" si="14"/>
        <v>13018</v>
      </c>
      <c r="K255" s="24">
        <f t="shared" si="14"/>
        <v>13018</v>
      </c>
      <c r="L255" s="157"/>
    </row>
    <row r="256" spans="1:11" ht="15">
      <c r="A256" s="106" t="s">
        <v>202</v>
      </c>
      <c r="B256" s="7">
        <v>610</v>
      </c>
      <c r="C256" s="7" t="s">
        <v>361</v>
      </c>
      <c r="D256" s="132">
        <v>105742.23</v>
      </c>
      <c r="E256" s="9">
        <v>104821.67</v>
      </c>
      <c r="F256" s="9">
        <v>117350</v>
      </c>
      <c r="G256" s="9">
        <v>117350</v>
      </c>
      <c r="H256" s="100">
        <v>150000</v>
      </c>
      <c r="I256" s="100"/>
      <c r="J256" s="100">
        <v>150000</v>
      </c>
      <c r="K256" s="100">
        <v>150000</v>
      </c>
    </row>
    <row r="257" spans="1:11" ht="15">
      <c r="A257" s="106" t="s">
        <v>202</v>
      </c>
      <c r="B257" s="7">
        <v>610</v>
      </c>
      <c r="C257" s="7" t="s">
        <v>362</v>
      </c>
      <c r="D257" s="132">
        <v>27337.66</v>
      </c>
      <c r="E257" s="9">
        <v>29009.44</v>
      </c>
      <c r="F257" s="9">
        <v>29200</v>
      </c>
      <c r="G257" s="9">
        <v>29200</v>
      </c>
      <c r="H257" s="100">
        <v>31200</v>
      </c>
      <c r="I257" s="100"/>
      <c r="J257" s="100">
        <v>31200</v>
      </c>
      <c r="K257" s="100">
        <v>31200</v>
      </c>
    </row>
    <row r="258" spans="1:11" ht="15">
      <c r="A258" s="106" t="s">
        <v>202</v>
      </c>
      <c r="B258" s="7">
        <v>610</v>
      </c>
      <c r="C258" s="7" t="s">
        <v>363</v>
      </c>
      <c r="D258" s="132">
        <v>1887.6</v>
      </c>
      <c r="E258" s="9">
        <v>5812.07</v>
      </c>
      <c r="F258" s="9">
        <v>6010</v>
      </c>
      <c r="G258" s="9">
        <v>6010</v>
      </c>
      <c r="H258" s="100">
        <v>6400</v>
      </c>
      <c r="I258" s="100"/>
      <c r="J258" s="100">
        <v>6400</v>
      </c>
      <c r="K258" s="100">
        <v>6400</v>
      </c>
    </row>
    <row r="259" spans="1:11" ht="15">
      <c r="A259" s="106" t="s">
        <v>202</v>
      </c>
      <c r="B259" s="7">
        <v>640</v>
      </c>
      <c r="C259" s="7" t="s">
        <v>364</v>
      </c>
      <c r="D259" s="132">
        <v>243.38</v>
      </c>
      <c r="E259" s="9">
        <v>356.33</v>
      </c>
      <c r="F259" s="9">
        <v>500</v>
      </c>
      <c r="G259" s="9">
        <v>500</v>
      </c>
      <c r="H259" s="100">
        <v>500</v>
      </c>
      <c r="I259" s="100"/>
      <c r="J259" s="100">
        <v>500</v>
      </c>
      <c r="K259" s="100">
        <v>500</v>
      </c>
    </row>
    <row r="260" spans="1:12" ht="15">
      <c r="A260" s="111" t="s">
        <v>11</v>
      </c>
      <c r="B260" s="30"/>
      <c r="C260" s="30"/>
      <c r="D260" s="31">
        <f aca="true" t="shared" si="15" ref="D260:K260">SUM(D256:D259)</f>
        <v>135210.87</v>
      </c>
      <c r="E260" s="32">
        <f t="shared" si="15"/>
        <v>139999.50999999998</v>
      </c>
      <c r="F260" s="32">
        <f t="shared" si="15"/>
        <v>153060</v>
      </c>
      <c r="G260" s="32">
        <f>SUM(G256:G259)</f>
        <v>153060</v>
      </c>
      <c r="H260" s="32">
        <f>SUM(H256:H259)</f>
        <v>188100</v>
      </c>
      <c r="I260" s="32"/>
      <c r="J260" s="32">
        <f t="shared" si="15"/>
        <v>188100</v>
      </c>
      <c r="K260" s="32">
        <f t="shared" si="15"/>
        <v>188100</v>
      </c>
      <c r="L260" s="137"/>
    </row>
    <row r="261" spans="1:11" ht="15">
      <c r="A261" s="106" t="s">
        <v>202</v>
      </c>
      <c r="B261" s="7">
        <v>620</v>
      </c>
      <c r="C261" s="7" t="s">
        <v>365</v>
      </c>
      <c r="D261" s="132">
        <v>37478.74</v>
      </c>
      <c r="E261" s="9">
        <v>39351.7</v>
      </c>
      <c r="F261" s="9">
        <v>40840</v>
      </c>
      <c r="G261" s="9">
        <v>40840</v>
      </c>
      <c r="H261" s="123">
        <v>52400</v>
      </c>
      <c r="I261" s="123"/>
      <c r="J261" s="123">
        <v>52400</v>
      </c>
      <c r="K261" s="123">
        <v>52400</v>
      </c>
    </row>
    <row r="262" spans="1:11" ht="15">
      <c r="A262" s="106" t="s">
        <v>202</v>
      </c>
      <c r="B262" s="7">
        <v>620</v>
      </c>
      <c r="C262" s="7" t="s">
        <v>366</v>
      </c>
      <c r="D262" s="132">
        <v>10193.68</v>
      </c>
      <c r="E262" s="9">
        <v>10823.83</v>
      </c>
      <c r="F262" s="9">
        <v>10220</v>
      </c>
      <c r="G262" s="9">
        <v>10220</v>
      </c>
      <c r="H262" s="100">
        <v>10900</v>
      </c>
      <c r="I262" s="100"/>
      <c r="J262" s="100">
        <v>10900</v>
      </c>
      <c r="K262" s="100">
        <v>10900</v>
      </c>
    </row>
    <row r="263" spans="1:11" ht="15">
      <c r="A263" s="106" t="s">
        <v>202</v>
      </c>
      <c r="B263" s="7">
        <v>620</v>
      </c>
      <c r="C263" s="7" t="s">
        <v>367</v>
      </c>
      <c r="D263" s="132">
        <v>665.23</v>
      </c>
      <c r="E263" s="9">
        <v>2050.65</v>
      </c>
      <c r="F263" s="9">
        <v>2105</v>
      </c>
      <c r="G263" s="9">
        <v>2105</v>
      </c>
      <c r="H263" s="100">
        <v>2250</v>
      </c>
      <c r="I263" s="100"/>
      <c r="J263" s="100">
        <v>2250</v>
      </c>
      <c r="K263" s="100">
        <v>2250</v>
      </c>
    </row>
    <row r="264" spans="1:12" ht="15">
      <c r="A264" s="116"/>
      <c r="B264" s="30" t="s">
        <v>11</v>
      </c>
      <c r="C264" s="30"/>
      <c r="D264" s="31">
        <f aca="true" t="shared" si="16" ref="D264:K264">SUM(D261:D263)</f>
        <v>48337.65</v>
      </c>
      <c r="E264" s="32">
        <f t="shared" si="16"/>
        <v>52226.18</v>
      </c>
      <c r="F264" s="32">
        <f t="shared" si="16"/>
        <v>53165</v>
      </c>
      <c r="G264" s="32">
        <f>SUM(G261:G263)</f>
        <v>53165</v>
      </c>
      <c r="H264" s="32">
        <f>SUM(H261:H263)</f>
        <v>65550</v>
      </c>
      <c r="I264" s="32"/>
      <c r="J264" s="32">
        <f t="shared" si="16"/>
        <v>65550</v>
      </c>
      <c r="K264" s="32">
        <f t="shared" si="16"/>
        <v>65550</v>
      </c>
      <c r="L264" s="137"/>
    </row>
    <row r="265" spans="1:11" ht="15">
      <c r="A265" s="106" t="s">
        <v>202</v>
      </c>
      <c r="B265" s="7">
        <v>632001</v>
      </c>
      <c r="C265" s="7" t="s">
        <v>100</v>
      </c>
      <c r="D265" s="14">
        <v>8497.43</v>
      </c>
      <c r="E265" s="9">
        <v>6954.67</v>
      </c>
      <c r="F265" s="9">
        <v>8000</v>
      </c>
      <c r="G265" s="9">
        <v>8000</v>
      </c>
      <c r="H265" s="100">
        <v>8800</v>
      </c>
      <c r="I265" s="100"/>
      <c r="J265" s="100">
        <v>8800</v>
      </c>
      <c r="K265" s="100">
        <v>8800</v>
      </c>
    </row>
    <row r="266" spans="1:11" ht="15">
      <c r="A266" s="112" t="s">
        <v>202</v>
      </c>
      <c r="B266" s="8">
        <v>632001</v>
      </c>
      <c r="C266" s="8" t="s">
        <v>101</v>
      </c>
      <c r="D266" s="14">
        <v>16879.87</v>
      </c>
      <c r="E266" s="17">
        <v>16350.01</v>
      </c>
      <c r="F266" s="17">
        <v>15000</v>
      </c>
      <c r="G266" s="17">
        <v>15000</v>
      </c>
      <c r="H266" s="100">
        <v>16500</v>
      </c>
      <c r="I266" s="100"/>
      <c r="J266" s="100">
        <v>16500</v>
      </c>
      <c r="K266" s="100">
        <v>16500</v>
      </c>
    </row>
    <row r="267" spans="1:11" ht="15">
      <c r="A267" s="112" t="s">
        <v>202</v>
      </c>
      <c r="B267" s="8">
        <v>632003</v>
      </c>
      <c r="C267" s="8" t="s">
        <v>102</v>
      </c>
      <c r="D267" s="132">
        <v>1138.25</v>
      </c>
      <c r="E267" s="17">
        <v>1165.45</v>
      </c>
      <c r="F267" s="17">
        <v>1600</v>
      </c>
      <c r="G267" s="17">
        <v>1600</v>
      </c>
      <c r="H267" s="100">
        <v>1600</v>
      </c>
      <c r="I267" s="100"/>
      <c r="J267" s="100">
        <v>1600</v>
      </c>
      <c r="K267" s="100">
        <v>1600</v>
      </c>
    </row>
    <row r="268" spans="1:11" ht="15">
      <c r="A268" s="106" t="s">
        <v>202</v>
      </c>
      <c r="B268" s="7">
        <v>632003</v>
      </c>
      <c r="C268" s="7" t="s">
        <v>103</v>
      </c>
      <c r="D268" s="14">
        <v>2429.8</v>
      </c>
      <c r="E268" s="9">
        <v>4060.71</v>
      </c>
      <c r="F268" s="9">
        <v>2900</v>
      </c>
      <c r="G268" s="9">
        <v>2900</v>
      </c>
      <c r="H268" s="100">
        <v>2900</v>
      </c>
      <c r="I268" s="100"/>
      <c r="J268" s="100">
        <v>2900</v>
      </c>
      <c r="K268" s="100">
        <v>2900</v>
      </c>
    </row>
    <row r="269" spans="1:11" ht="15">
      <c r="A269" s="106" t="s">
        <v>202</v>
      </c>
      <c r="B269" s="7">
        <v>632003</v>
      </c>
      <c r="C269" s="7" t="s">
        <v>285</v>
      </c>
      <c r="D269" s="14">
        <v>0</v>
      </c>
      <c r="E269" s="9">
        <v>0</v>
      </c>
      <c r="F269" s="9">
        <v>2000</v>
      </c>
      <c r="G269" s="9">
        <v>2000</v>
      </c>
      <c r="H269" s="100">
        <v>2500</v>
      </c>
      <c r="I269" s="100"/>
      <c r="J269" s="100">
        <v>2500</v>
      </c>
      <c r="K269" s="100">
        <v>2500</v>
      </c>
    </row>
    <row r="270" spans="1:11" ht="15">
      <c r="A270" s="117" t="s">
        <v>216</v>
      </c>
      <c r="B270" s="18">
        <v>632003</v>
      </c>
      <c r="C270" s="18" t="s">
        <v>104</v>
      </c>
      <c r="D270" s="134">
        <v>222.96</v>
      </c>
      <c r="E270" s="9">
        <v>222.96</v>
      </c>
      <c r="F270" s="9">
        <v>250</v>
      </c>
      <c r="G270" s="9">
        <v>250</v>
      </c>
      <c r="H270" s="100">
        <v>250</v>
      </c>
      <c r="I270" s="99"/>
      <c r="J270" s="100">
        <v>250</v>
      </c>
      <c r="K270" s="100">
        <v>250</v>
      </c>
    </row>
    <row r="271" spans="1:12" ht="15">
      <c r="A271" s="111"/>
      <c r="B271" s="30"/>
      <c r="C271" s="30"/>
      <c r="D271" s="30">
        <f>SUM(D265:D270)</f>
        <v>29168.309999999998</v>
      </c>
      <c r="E271" s="32">
        <f aca="true" t="shared" si="17" ref="E271:K271">SUM(E265:E270)</f>
        <v>28753.8</v>
      </c>
      <c r="F271" s="32">
        <f>SUM(F265:F270)</f>
        <v>29750</v>
      </c>
      <c r="G271" s="32">
        <f>SUM(G265:G270)</f>
        <v>29750</v>
      </c>
      <c r="H271" s="32">
        <f>SUM(H265:H270)</f>
        <v>32550</v>
      </c>
      <c r="I271" s="32"/>
      <c r="J271" s="32">
        <f t="shared" si="17"/>
        <v>32550</v>
      </c>
      <c r="K271" s="32">
        <f t="shared" si="17"/>
        <v>32550</v>
      </c>
      <c r="L271" s="137"/>
    </row>
    <row r="272" spans="1:11" ht="15">
      <c r="A272" s="106" t="s">
        <v>202</v>
      </c>
      <c r="B272" s="7">
        <v>633002</v>
      </c>
      <c r="C272" s="7" t="s">
        <v>105</v>
      </c>
      <c r="D272" s="14">
        <v>2186.52</v>
      </c>
      <c r="E272" s="9">
        <v>1099.79</v>
      </c>
      <c r="F272" s="9">
        <v>2000</v>
      </c>
      <c r="G272" s="9">
        <v>2000</v>
      </c>
      <c r="H272" s="100">
        <v>2000</v>
      </c>
      <c r="I272" s="100"/>
      <c r="J272" s="100">
        <v>2000</v>
      </c>
      <c r="K272" s="100">
        <v>2000</v>
      </c>
    </row>
    <row r="273" spans="1:11" ht="15">
      <c r="A273" s="106" t="s">
        <v>202</v>
      </c>
      <c r="B273" s="7">
        <v>633003</v>
      </c>
      <c r="C273" s="7" t="s">
        <v>178</v>
      </c>
      <c r="D273" s="132">
        <v>28.99</v>
      </c>
      <c r="E273" s="9">
        <v>0</v>
      </c>
      <c r="F273" s="9">
        <v>50</v>
      </c>
      <c r="G273" s="9">
        <v>50</v>
      </c>
      <c r="H273" s="100">
        <v>0</v>
      </c>
      <c r="I273" s="100"/>
      <c r="J273" s="100">
        <v>0</v>
      </c>
      <c r="K273" s="100">
        <v>0</v>
      </c>
    </row>
    <row r="274" spans="1:11" ht="15">
      <c r="A274" s="106" t="s">
        <v>202</v>
      </c>
      <c r="B274" s="7">
        <v>633004</v>
      </c>
      <c r="C274" s="7" t="s">
        <v>328</v>
      </c>
      <c r="D274" s="132">
        <v>0</v>
      </c>
      <c r="E274" s="9">
        <v>0</v>
      </c>
      <c r="F274" s="9">
        <v>0</v>
      </c>
      <c r="G274" s="9">
        <v>500</v>
      </c>
      <c r="H274" s="100">
        <v>0</v>
      </c>
      <c r="I274" s="100"/>
      <c r="J274" s="100">
        <v>0</v>
      </c>
      <c r="K274" s="100">
        <v>0</v>
      </c>
    </row>
    <row r="275" spans="1:11" ht="15">
      <c r="A275" s="117" t="s">
        <v>202</v>
      </c>
      <c r="B275" s="18">
        <v>633006</v>
      </c>
      <c r="C275" s="18" t="s">
        <v>77</v>
      </c>
      <c r="D275" s="9">
        <v>6835.54</v>
      </c>
      <c r="E275" s="9">
        <v>9606.94</v>
      </c>
      <c r="F275" s="9">
        <v>9200</v>
      </c>
      <c r="G275" s="9">
        <v>9200</v>
      </c>
      <c r="H275" s="100">
        <v>9200</v>
      </c>
      <c r="I275" s="99"/>
      <c r="J275" s="100">
        <v>9200</v>
      </c>
      <c r="K275" s="100">
        <v>9200</v>
      </c>
    </row>
    <row r="276" spans="1:11" ht="15">
      <c r="A276" s="117" t="s">
        <v>202</v>
      </c>
      <c r="B276" s="18">
        <v>633009</v>
      </c>
      <c r="C276" s="18" t="s">
        <v>106</v>
      </c>
      <c r="D276" s="134">
        <v>644.23</v>
      </c>
      <c r="E276" s="9">
        <v>680.22</v>
      </c>
      <c r="F276" s="9">
        <v>500</v>
      </c>
      <c r="G276" s="9">
        <v>500</v>
      </c>
      <c r="H276" s="123">
        <v>500</v>
      </c>
      <c r="I276" s="124"/>
      <c r="J276" s="123">
        <v>500</v>
      </c>
      <c r="K276" s="123">
        <v>500</v>
      </c>
    </row>
    <row r="277" spans="1:11" ht="15">
      <c r="A277" s="117" t="s">
        <v>202</v>
      </c>
      <c r="B277" s="18">
        <v>633010</v>
      </c>
      <c r="C277" s="18" t="s">
        <v>107</v>
      </c>
      <c r="D277" s="9">
        <v>124.05</v>
      </c>
      <c r="E277" s="9">
        <v>459.67</v>
      </c>
      <c r="F277" s="9">
        <v>200</v>
      </c>
      <c r="G277" s="9">
        <v>200</v>
      </c>
      <c r="H277" s="100">
        <v>200</v>
      </c>
      <c r="I277" s="99"/>
      <c r="J277" s="100">
        <v>200</v>
      </c>
      <c r="K277" s="100">
        <v>200</v>
      </c>
    </row>
    <row r="278" spans="1:11" ht="15">
      <c r="A278" s="117" t="s">
        <v>202</v>
      </c>
      <c r="B278" s="18">
        <v>633016</v>
      </c>
      <c r="C278" s="18" t="s">
        <v>108</v>
      </c>
      <c r="D278" s="134">
        <v>1554.87</v>
      </c>
      <c r="E278" s="9">
        <v>1286.83</v>
      </c>
      <c r="F278" s="9">
        <v>1500</v>
      </c>
      <c r="G278" s="9">
        <v>1500</v>
      </c>
      <c r="H278" s="100">
        <v>1500</v>
      </c>
      <c r="I278" s="99"/>
      <c r="J278" s="100">
        <v>1500</v>
      </c>
      <c r="K278" s="100">
        <v>1500</v>
      </c>
    </row>
    <row r="279" spans="1:11" ht="15">
      <c r="A279" s="117" t="s">
        <v>202</v>
      </c>
      <c r="B279" s="18">
        <v>633018</v>
      </c>
      <c r="C279" s="18" t="s">
        <v>109</v>
      </c>
      <c r="D279" s="9">
        <v>229</v>
      </c>
      <c r="E279" s="9">
        <v>229</v>
      </c>
      <c r="F279" s="9">
        <v>229</v>
      </c>
      <c r="G279" s="9">
        <v>229</v>
      </c>
      <c r="H279" s="100">
        <v>229</v>
      </c>
      <c r="I279" s="99"/>
      <c r="J279" s="100">
        <v>229</v>
      </c>
      <c r="K279" s="100">
        <v>229</v>
      </c>
    </row>
    <row r="280" spans="1:12" ht="15">
      <c r="A280" s="118"/>
      <c r="B280" s="38"/>
      <c r="C280" s="38"/>
      <c r="D280" s="39">
        <f>SUM(D272:D279)</f>
        <v>11603.199999999997</v>
      </c>
      <c r="E280" s="39">
        <f aca="true" t="shared" si="18" ref="E280:K280">SUM(E272:E279)</f>
        <v>13362.449999999999</v>
      </c>
      <c r="F280" s="39">
        <f>SUM(F272:F279)</f>
        <v>13679</v>
      </c>
      <c r="G280" s="32">
        <f>SUM(G272:G279)</f>
        <v>14179</v>
      </c>
      <c r="H280" s="32">
        <f>SUM(H272:H279)</f>
        <v>13629</v>
      </c>
      <c r="I280" s="39"/>
      <c r="J280" s="39">
        <f t="shared" si="18"/>
        <v>13629</v>
      </c>
      <c r="K280" s="39">
        <f t="shared" si="18"/>
        <v>13629</v>
      </c>
      <c r="L280" s="137"/>
    </row>
    <row r="281" spans="1:11" ht="15">
      <c r="A281" s="106" t="s">
        <v>202</v>
      </c>
      <c r="B281" s="7">
        <v>634</v>
      </c>
      <c r="C281" s="7" t="s">
        <v>110</v>
      </c>
      <c r="D281" s="132">
        <v>3177.02</v>
      </c>
      <c r="E281" s="9">
        <v>2423.72</v>
      </c>
      <c r="F281" s="9">
        <v>2500</v>
      </c>
      <c r="G281" s="9">
        <v>2500</v>
      </c>
      <c r="H281" s="100">
        <v>3000</v>
      </c>
      <c r="I281" s="100"/>
      <c r="J281" s="100">
        <v>3000</v>
      </c>
      <c r="K281" s="100">
        <v>3000</v>
      </c>
    </row>
    <row r="282" spans="1:11" ht="15">
      <c r="A282" s="106" t="s">
        <v>202</v>
      </c>
      <c r="B282" s="7">
        <v>714001</v>
      </c>
      <c r="C282" s="7" t="s">
        <v>183</v>
      </c>
      <c r="D282" s="132">
        <v>0</v>
      </c>
      <c r="E282" s="9">
        <v>24230</v>
      </c>
      <c r="F282" s="9">
        <v>0</v>
      </c>
      <c r="G282" s="9">
        <v>0</v>
      </c>
      <c r="H282" s="95">
        <v>0</v>
      </c>
      <c r="I282" s="95"/>
      <c r="J282" s="95">
        <v>0</v>
      </c>
      <c r="K282" s="95">
        <v>0</v>
      </c>
    </row>
    <row r="283" spans="1:11" ht="15">
      <c r="A283" s="106" t="s">
        <v>202</v>
      </c>
      <c r="B283" s="7">
        <v>700</v>
      </c>
      <c r="C283" s="7" t="s">
        <v>329</v>
      </c>
      <c r="D283" s="132">
        <v>0</v>
      </c>
      <c r="E283" s="9">
        <v>0</v>
      </c>
      <c r="F283" s="9">
        <v>0</v>
      </c>
      <c r="G283" s="9">
        <v>1580</v>
      </c>
      <c r="H283" s="95">
        <v>0</v>
      </c>
      <c r="I283" s="95"/>
      <c r="J283" s="95"/>
      <c r="K283" s="95"/>
    </row>
    <row r="284" spans="1:11" ht="15">
      <c r="A284" s="106" t="s">
        <v>202</v>
      </c>
      <c r="B284" s="7">
        <v>635002</v>
      </c>
      <c r="C284" s="40" t="s">
        <v>286</v>
      </c>
      <c r="D284" s="136">
        <v>7535.36</v>
      </c>
      <c r="E284" s="9">
        <v>1400.61</v>
      </c>
      <c r="F284" s="9">
        <v>1250</v>
      </c>
      <c r="G284" s="9">
        <v>2450</v>
      </c>
      <c r="H284" s="100">
        <v>3500</v>
      </c>
      <c r="I284" s="100"/>
      <c r="J284" s="100">
        <v>5000</v>
      </c>
      <c r="K284" s="100">
        <v>5000</v>
      </c>
    </row>
    <row r="285" spans="1:11" ht="15">
      <c r="A285" s="106" t="s">
        <v>202</v>
      </c>
      <c r="B285" s="7">
        <v>635006</v>
      </c>
      <c r="C285" s="40" t="s">
        <v>169</v>
      </c>
      <c r="D285" s="136">
        <v>11759.52</v>
      </c>
      <c r="E285" s="9">
        <v>1267.83</v>
      </c>
      <c r="F285" s="9">
        <v>5000</v>
      </c>
      <c r="G285" s="9">
        <v>6000</v>
      </c>
      <c r="H285" s="100">
        <v>0</v>
      </c>
      <c r="I285" s="100"/>
      <c r="J285" s="100"/>
      <c r="K285" s="100"/>
    </row>
    <row r="286" spans="1:11" ht="15">
      <c r="A286" s="106" t="s">
        <v>202</v>
      </c>
      <c r="B286" s="7">
        <v>635006</v>
      </c>
      <c r="C286" s="40" t="s">
        <v>111</v>
      </c>
      <c r="D286" s="136">
        <v>0</v>
      </c>
      <c r="E286" s="9">
        <v>150</v>
      </c>
      <c r="F286" s="9">
        <v>0</v>
      </c>
      <c r="G286" s="9">
        <v>0</v>
      </c>
      <c r="H286" s="100">
        <v>0</v>
      </c>
      <c r="I286" s="100"/>
      <c r="J286" s="100"/>
      <c r="K286" s="100"/>
    </row>
    <row r="287" spans="1:11" ht="15">
      <c r="A287" s="106" t="s">
        <v>202</v>
      </c>
      <c r="B287" s="7">
        <v>716</v>
      </c>
      <c r="C287" s="7" t="s">
        <v>112</v>
      </c>
      <c r="D287" s="132">
        <v>5540.3</v>
      </c>
      <c r="E287" s="9">
        <v>0</v>
      </c>
      <c r="F287" s="9">
        <v>0</v>
      </c>
      <c r="G287" s="9">
        <v>0</v>
      </c>
      <c r="H287" s="95">
        <v>0</v>
      </c>
      <c r="I287" s="95"/>
      <c r="J287" s="95">
        <v>0</v>
      </c>
      <c r="K287" s="95">
        <v>0</v>
      </c>
    </row>
    <row r="288" spans="1:11" ht="15">
      <c r="A288" s="106" t="s">
        <v>202</v>
      </c>
      <c r="B288" s="7">
        <v>717001</v>
      </c>
      <c r="C288" s="7" t="s">
        <v>307</v>
      </c>
      <c r="D288" s="132">
        <v>0</v>
      </c>
      <c r="E288" s="9">
        <v>1</v>
      </c>
      <c r="F288" s="9">
        <v>0</v>
      </c>
      <c r="G288" s="9">
        <v>0</v>
      </c>
      <c r="H288" s="95">
        <v>0</v>
      </c>
      <c r="I288" s="95"/>
      <c r="J288" s="95"/>
      <c r="K288" s="95"/>
    </row>
    <row r="289" spans="1:11" ht="15">
      <c r="A289" s="106" t="s">
        <v>202</v>
      </c>
      <c r="B289" s="7">
        <v>717</v>
      </c>
      <c r="C289" s="105" t="s">
        <v>401</v>
      </c>
      <c r="D289" s="132">
        <v>70</v>
      </c>
      <c r="E289" s="9">
        <v>488.44</v>
      </c>
      <c r="F289" s="9">
        <v>50000</v>
      </c>
      <c r="G289" s="9">
        <v>0</v>
      </c>
      <c r="H289" s="95">
        <v>80000</v>
      </c>
      <c r="I289" s="95"/>
      <c r="J289" s="95">
        <v>0</v>
      </c>
      <c r="K289" s="95">
        <v>0</v>
      </c>
    </row>
    <row r="290" spans="1:11" ht="15">
      <c r="A290" s="106"/>
      <c r="B290" s="7">
        <v>633002</v>
      </c>
      <c r="C290" s="105" t="s">
        <v>152</v>
      </c>
      <c r="D290" s="132">
        <v>4745.23</v>
      </c>
      <c r="E290" s="9">
        <v>0</v>
      </c>
      <c r="F290" s="9">
        <v>0</v>
      </c>
      <c r="G290" s="9">
        <v>0</v>
      </c>
      <c r="H290" s="95">
        <v>0</v>
      </c>
      <c r="I290" s="95"/>
      <c r="J290" s="95">
        <v>0</v>
      </c>
      <c r="K290" s="95">
        <v>0</v>
      </c>
    </row>
    <row r="291" spans="1:11" ht="15">
      <c r="A291" s="106" t="s">
        <v>202</v>
      </c>
      <c r="B291" s="7">
        <v>700</v>
      </c>
      <c r="C291" s="7" t="s">
        <v>152</v>
      </c>
      <c r="D291" s="132">
        <v>4452.77</v>
      </c>
      <c r="E291" s="9">
        <v>0</v>
      </c>
      <c r="F291" s="9">
        <v>0</v>
      </c>
      <c r="G291" s="9">
        <v>0</v>
      </c>
      <c r="H291" s="100">
        <v>0</v>
      </c>
      <c r="I291" s="100"/>
      <c r="J291" s="100">
        <v>0</v>
      </c>
      <c r="K291" s="100">
        <v>0</v>
      </c>
    </row>
    <row r="292" spans="1:12" ht="15">
      <c r="A292" s="111"/>
      <c r="B292" s="30"/>
      <c r="C292" s="30"/>
      <c r="D292" s="31">
        <f>SUM(D281:D291)</f>
        <v>37280.2</v>
      </c>
      <c r="E292" s="32">
        <f aca="true" t="shared" si="19" ref="E292:K292">SUM(E281:E291)</f>
        <v>29961.600000000002</v>
      </c>
      <c r="F292" s="32">
        <f>SUM(F281:F291)</f>
        <v>58750</v>
      </c>
      <c r="G292" s="32">
        <f>SUM(G281:G291)</f>
        <v>12530</v>
      </c>
      <c r="H292" s="32">
        <f>SUM(H281:H291)</f>
        <v>86500</v>
      </c>
      <c r="I292" s="32"/>
      <c r="J292" s="32">
        <f t="shared" si="19"/>
        <v>8000</v>
      </c>
      <c r="K292" s="32">
        <f t="shared" si="19"/>
        <v>8000</v>
      </c>
      <c r="L292" s="137"/>
    </row>
    <row r="293" spans="1:11" ht="15">
      <c r="A293" s="106" t="s">
        <v>202</v>
      </c>
      <c r="B293" s="7">
        <v>637004</v>
      </c>
      <c r="C293" s="7" t="s">
        <v>308</v>
      </c>
      <c r="D293" s="132">
        <v>0</v>
      </c>
      <c r="E293" s="9">
        <v>123.6</v>
      </c>
      <c r="F293" s="9">
        <v>200</v>
      </c>
      <c r="G293" s="9">
        <v>200</v>
      </c>
      <c r="H293" s="100">
        <v>200</v>
      </c>
      <c r="I293" s="100"/>
      <c r="J293" s="100">
        <v>200</v>
      </c>
      <c r="K293" s="100">
        <v>200</v>
      </c>
    </row>
    <row r="294" spans="1:11" ht="15">
      <c r="A294" s="106" t="s">
        <v>202</v>
      </c>
      <c r="B294" s="7">
        <v>637004</v>
      </c>
      <c r="C294" s="7" t="s">
        <v>309</v>
      </c>
      <c r="D294" s="132">
        <v>0</v>
      </c>
      <c r="E294" s="9">
        <v>108.51</v>
      </c>
      <c r="F294" s="9">
        <v>0</v>
      </c>
      <c r="G294" s="9">
        <v>250</v>
      </c>
      <c r="H294" s="100">
        <v>250</v>
      </c>
      <c r="I294" s="100"/>
      <c r="J294" s="100">
        <v>250</v>
      </c>
      <c r="K294" s="100">
        <v>250</v>
      </c>
    </row>
    <row r="295" spans="1:11" ht="15">
      <c r="A295" s="106" t="s">
        <v>202</v>
      </c>
      <c r="B295" s="7">
        <v>637004</v>
      </c>
      <c r="C295" s="7" t="s">
        <v>310</v>
      </c>
      <c r="D295" s="132">
        <v>0</v>
      </c>
      <c r="E295" s="9">
        <v>49.2</v>
      </c>
      <c r="F295" s="9">
        <v>0</v>
      </c>
      <c r="G295" s="9">
        <v>0</v>
      </c>
      <c r="H295" s="100">
        <v>50</v>
      </c>
      <c r="I295" s="100"/>
      <c r="J295" s="100">
        <v>50</v>
      </c>
      <c r="K295" s="100">
        <v>50</v>
      </c>
    </row>
    <row r="296" spans="1:11" ht="15">
      <c r="A296" s="106" t="s">
        <v>202</v>
      </c>
      <c r="B296" s="7">
        <v>637005</v>
      </c>
      <c r="C296" s="7" t="s">
        <v>311</v>
      </c>
      <c r="D296" s="132">
        <v>0</v>
      </c>
      <c r="E296" s="9">
        <v>1603.8</v>
      </c>
      <c r="F296" s="9">
        <v>0</v>
      </c>
      <c r="G296" s="9">
        <v>2000</v>
      </c>
      <c r="H296" s="100">
        <v>0</v>
      </c>
      <c r="I296" s="100"/>
      <c r="J296" s="100">
        <v>0</v>
      </c>
      <c r="K296" s="100">
        <v>0</v>
      </c>
    </row>
    <row r="297" spans="1:11" ht="15">
      <c r="A297" s="106" t="s">
        <v>202</v>
      </c>
      <c r="B297" s="7">
        <v>637005</v>
      </c>
      <c r="C297" s="7" t="s">
        <v>113</v>
      </c>
      <c r="D297" s="132">
        <v>4715</v>
      </c>
      <c r="E297" s="9">
        <v>2300.4</v>
      </c>
      <c r="F297" s="9">
        <v>4000</v>
      </c>
      <c r="G297" s="9">
        <v>2414</v>
      </c>
      <c r="H297" s="100">
        <v>0</v>
      </c>
      <c r="I297" s="100"/>
      <c r="J297" s="100"/>
      <c r="K297" s="100"/>
    </row>
    <row r="298" spans="1:11" ht="15">
      <c r="A298" s="112" t="s">
        <v>202</v>
      </c>
      <c r="B298" s="8">
        <v>637005</v>
      </c>
      <c r="C298" s="8" t="s">
        <v>114</v>
      </c>
      <c r="D298" s="132">
        <v>4500</v>
      </c>
      <c r="E298" s="9">
        <v>0</v>
      </c>
      <c r="F298" s="9">
        <v>0</v>
      </c>
      <c r="G298" s="9">
        <v>0</v>
      </c>
      <c r="H298" s="100">
        <v>0</v>
      </c>
      <c r="I298" s="100"/>
      <c r="J298" s="100">
        <v>0</v>
      </c>
      <c r="K298" s="100">
        <v>0</v>
      </c>
    </row>
    <row r="299" spans="1:11" ht="15">
      <c r="A299" s="112" t="s">
        <v>202</v>
      </c>
      <c r="B299" s="8">
        <v>637005</v>
      </c>
      <c r="C299" s="8" t="s">
        <v>115</v>
      </c>
      <c r="D299" s="132">
        <v>72.48</v>
      </c>
      <c r="E299" s="9">
        <v>453</v>
      </c>
      <c r="F299" s="9">
        <v>400</v>
      </c>
      <c r="G299" s="9">
        <v>900</v>
      </c>
      <c r="H299" s="123">
        <v>1000</v>
      </c>
      <c r="I299" s="123"/>
      <c r="J299" s="100">
        <v>1000</v>
      </c>
      <c r="K299" s="100">
        <v>1000</v>
      </c>
    </row>
    <row r="300" spans="1:11" ht="15">
      <c r="A300" s="112" t="s">
        <v>202</v>
      </c>
      <c r="B300" s="8">
        <v>637005</v>
      </c>
      <c r="C300" s="8" t="s">
        <v>330</v>
      </c>
      <c r="D300" s="132">
        <v>0</v>
      </c>
      <c r="E300" s="9">
        <v>0</v>
      </c>
      <c r="F300" s="9">
        <v>0</v>
      </c>
      <c r="G300" s="9">
        <v>300</v>
      </c>
      <c r="H300" s="123">
        <v>650</v>
      </c>
      <c r="I300" s="123"/>
      <c r="J300" s="100">
        <v>500</v>
      </c>
      <c r="K300" s="100">
        <v>500</v>
      </c>
    </row>
    <row r="301" spans="1:11" ht="15">
      <c r="A301" s="112" t="s">
        <v>202</v>
      </c>
      <c r="B301" s="8">
        <v>637005</v>
      </c>
      <c r="C301" s="8" t="s">
        <v>116</v>
      </c>
      <c r="D301" s="132">
        <v>48</v>
      </c>
      <c r="E301" s="9">
        <v>0</v>
      </c>
      <c r="F301" s="9">
        <v>0</v>
      </c>
      <c r="G301" s="9">
        <v>0</v>
      </c>
      <c r="H301" s="100">
        <v>0</v>
      </c>
      <c r="I301" s="100"/>
      <c r="J301" s="100">
        <v>0</v>
      </c>
      <c r="K301" s="100">
        <v>0</v>
      </c>
    </row>
    <row r="302" spans="1:11" ht="15">
      <c r="A302" s="112" t="s">
        <v>202</v>
      </c>
      <c r="B302" s="8">
        <v>637005</v>
      </c>
      <c r="C302" s="8" t="s">
        <v>117</v>
      </c>
      <c r="D302" s="132">
        <v>0</v>
      </c>
      <c r="E302" s="9">
        <v>2160</v>
      </c>
      <c r="F302" s="9">
        <v>2000</v>
      </c>
      <c r="G302" s="9">
        <v>2000</v>
      </c>
      <c r="H302" s="100">
        <v>6000</v>
      </c>
      <c r="I302" s="100"/>
      <c r="J302" s="100">
        <v>0</v>
      </c>
      <c r="K302" s="100">
        <v>0</v>
      </c>
    </row>
    <row r="303" spans="1:11" ht="15">
      <c r="A303" s="112" t="s">
        <v>202</v>
      </c>
      <c r="B303" s="8">
        <v>637005</v>
      </c>
      <c r="C303" s="8" t="s">
        <v>118</v>
      </c>
      <c r="D303" s="132">
        <v>300</v>
      </c>
      <c r="E303" s="9">
        <v>62</v>
      </c>
      <c r="F303" s="9">
        <v>1000</v>
      </c>
      <c r="G303" s="9">
        <v>1531</v>
      </c>
      <c r="H303" s="100">
        <v>1500</v>
      </c>
      <c r="I303" s="100"/>
      <c r="J303" s="100">
        <v>1000</v>
      </c>
      <c r="K303" s="100">
        <v>1000</v>
      </c>
    </row>
    <row r="304" spans="1:11" ht="15">
      <c r="A304" s="112" t="s">
        <v>202</v>
      </c>
      <c r="B304" s="8">
        <v>637005</v>
      </c>
      <c r="C304" s="8" t="s">
        <v>179</v>
      </c>
      <c r="D304" s="132">
        <v>1010.2</v>
      </c>
      <c r="E304" s="9">
        <v>426.7</v>
      </c>
      <c r="F304" s="9">
        <v>1000</v>
      </c>
      <c r="G304" s="9">
        <v>1000</v>
      </c>
      <c r="H304" s="100">
        <v>1500</v>
      </c>
      <c r="I304" s="100"/>
      <c r="J304" s="100">
        <v>1000</v>
      </c>
      <c r="K304" s="100">
        <v>1000</v>
      </c>
    </row>
    <row r="305" spans="1:11" ht="15">
      <c r="A305" s="112" t="s">
        <v>202</v>
      </c>
      <c r="B305" s="8">
        <v>637005</v>
      </c>
      <c r="C305" s="8" t="s">
        <v>180</v>
      </c>
      <c r="D305" s="132">
        <v>349</v>
      </c>
      <c r="E305" s="9">
        <v>0</v>
      </c>
      <c r="F305" s="9">
        <v>300</v>
      </c>
      <c r="G305" s="9">
        <v>300</v>
      </c>
      <c r="H305" s="123">
        <v>500</v>
      </c>
      <c r="I305" s="123"/>
      <c r="J305" s="100">
        <v>300</v>
      </c>
      <c r="K305" s="100">
        <v>300</v>
      </c>
    </row>
    <row r="306" spans="1:11" ht="15">
      <c r="A306" s="112" t="s">
        <v>202</v>
      </c>
      <c r="B306" s="8">
        <v>630</v>
      </c>
      <c r="C306" s="8" t="s">
        <v>181</v>
      </c>
      <c r="D306" s="132">
        <v>0</v>
      </c>
      <c r="E306" s="9">
        <v>0</v>
      </c>
      <c r="F306" s="9">
        <v>3000</v>
      </c>
      <c r="G306" s="9">
        <v>3000</v>
      </c>
      <c r="H306" s="100">
        <v>3000</v>
      </c>
      <c r="I306" s="100"/>
      <c r="J306" s="100">
        <v>3000</v>
      </c>
      <c r="K306" s="100">
        <v>3000</v>
      </c>
    </row>
    <row r="307" spans="1:13" s="44" customFormat="1" ht="15">
      <c r="A307" s="111"/>
      <c r="B307" s="30"/>
      <c r="C307" s="30"/>
      <c r="D307" s="31">
        <f aca="true" t="shared" si="20" ref="D307:K307">SUM(D293:D306)</f>
        <v>10994.68</v>
      </c>
      <c r="E307" s="32">
        <f t="shared" si="20"/>
        <v>7287.21</v>
      </c>
      <c r="F307" s="32">
        <f t="shared" si="20"/>
        <v>11900</v>
      </c>
      <c r="G307" s="32">
        <f>SUM(G293:G306)</f>
        <v>13895</v>
      </c>
      <c r="H307" s="32">
        <f>SUM(H293:H306)</f>
        <v>14650</v>
      </c>
      <c r="I307" s="32"/>
      <c r="J307" s="32">
        <f t="shared" si="20"/>
        <v>7300</v>
      </c>
      <c r="K307" s="32">
        <f t="shared" si="20"/>
        <v>7300</v>
      </c>
      <c r="L307" s="174"/>
      <c r="M307" s="174"/>
    </row>
    <row r="308" spans="1:11" s="48" customFormat="1" ht="15">
      <c r="A308" s="112" t="s">
        <v>202</v>
      </c>
      <c r="B308" s="8">
        <v>636</v>
      </c>
      <c r="C308" s="8" t="s">
        <v>154</v>
      </c>
      <c r="D308" s="132">
        <v>1</v>
      </c>
      <c r="E308" s="17">
        <v>1</v>
      </c>
      <c r="F308" s="17">
        <v>1</v>
      </c>
      <c r="G308" s="17">
        <v>1</v>
      </c>
      <c r="H308" s="100">
        <v>1</v>
      </c>
      <c r="I308" s="100"/>
      <c r="J308" s="100">
        <v>1</v>
      </c>
      <c r="K308" s="100">
        <v>1</v>
      </c>
    </row>
    <row r="309" spans="1:11" ht="15">
      <c r="A309" s="112" t="s">
        <v>202</v>
      </c>
      <c r="B309" s="8">
        <v>637012</v>
      </c>
      <c r="C309" s="8" t="s">
        <v>119</v>
      </c>
      <c r="D309" s="132">
        <v>6.2</v>
      </c>
      <c r="E309" s="9">
        <v>6.49</v>
      </c>
      <c r="F309" s="9">
        <v>7</v>
      </c>
      <c r="G309" s="9">
        <v>7</v>
      </c>
      <c r="H309" s="100">
        <v>7</v>
      </c>
      <c r="I309" s="100"/>
      <c r="J309" s="100">
        <v>7</v>
      </c>
      <c r="K309" s="100">
        <v>7</v>
      </c>
    </row>
    <row r="310" spans="1:11" ht="15">
      <c r="A310" s="112" t="s">
        <v>201</v>
      </c>
      <c r="B310" s="8">
        <v>637012</v>
      </c>
      <c r="C310" s="8" t="s">
        <v>120</v>
      </c>
      <c r="D310" s="132">
        <v>1785.4</v>
      </c>
      <c r="E310" s="9">
        <v>1835.09</v>
      </c>
      <c r="F310" s="9">
        <v>3000</v>
      </c>
      <c r="G310" s="9">
        <v>3000</v>
      </c>
      <c r="H310" s="100">
        <v>3000</v>
      </c>
      <c r="I310" s="100"/>
      <c r="J310" s="100">
        <v>3000</v>
      </c>
      <c r="K310" s="100">
        <v>3000</v>
      </c>
    </row>
    <row r="311" spans="1:11" ht="15">
      <c r="A311" s="112" t="s">
        <v>216</v>
      </c>
      <c r="B311" s="8">
        <v>637012</v>
      </c>
      <c r="C311" s="8" t="s">
        <v>121</v>
      </c>
      <c r="D311" s="132">
        <v>79.3</v>
      </c>
      <c r="E311" s="9">
        <v>79.3</v>
      </c>
      <c r="F311" s="9">
        <v>170</v>
      </c>
      <c r="G311" s="9">
        <v>170</v>
      </c>
      <c r="H311" s="100">
        <v>170</v>
      </c>
      <c r="I311" s="100"/>
      <c r="J311" s="100">
        <v>170</v>
      </c>
      <c r="K311" s="100">
        <v>170</v>
      </c>
    </row>
    <row r="312" spans="1:13" ht="15">
      <c r="A312" s="112" t="s">
        <v>202</v>
      </c>
      <c r="B312" s="8">
        <v>637014</v>
      </c>
      <c r="C312" s="8" t="s">
        <v>122</v>
      </c>
      <c r="D312" s="132">
        <v>5485.15</v>
      </c>
      <c r="E312" s="9">
        <v>6000.02</v>
      </c>
      <c r="F312" s="9">
        <v>6000</v>
      </c>
      <c r="G312" s="9">
        <v>6000</v>
      </c>
      <c r="H312" s="100">
        <v>7100</v>
      </c>
      <c r="I312" s="100"/>
      <c r="J312" s="100">
        <v>7500</v>
      </c>
      <c r="K312" s="100">
        <v>7500</v>
      </c>
      <c r="L312" s="183"/>
      <c r="M312" s="186"/>
    </row>
    <row r="313" spans="1:11" ht="15">
      <c r="A313" s="112" t="s">
        <v>202</v>
      </c>
      <c r="B313" s="8">
        <v>637015</v>
      </c>
      <c r="C313" s="8" t="s">
        <v>123</v>
      </c>
      <c r="D313" s="132">
        <v>2848.56</v>
      </c>
      <c r="E313" s="9">
        <v>2848.56</v>
      </c>
      <c r="F313" s="9">
        <v>2849</v>
      </c>
      <c r="G313" s="9">
        <v>2849</v>
      </c>
      <c r="H313" s="100">
        <v>2849</v>
      </c>
      <c r="I313" s="100"/>
      <c r="J313" s="100">
        <v>2849</v>
      </c>
      <c r="K313" s="100">
        <v>2849</v>
      </c>
    </row>
    <row r="314" spans="1:11" ht="15">
      <c r="A314" s="112" t="s">
        <v>202</v>
      </c>
      <c r="B314" s="8">
        <v>637016</v>
      </c>
      <c r="C314" s="8" t="s">
        <v>124</v>
      </c>
      <c r="D314" s="132">
        <v>1331.79</v>
      </c>
      <c r="E314" s="9">
        <v>1501.47</v>
      </c>
      <c r="F314" s="9">
        <v>1700</v>
      </c>
      <c r="G314" s="9">
        <v>1700</v>
      </c>
      <c r="H314" s="100">
        <v>1800</v>
      </c>
      <c r="I314" s="100"/>
      <c r="J314" s="100">
        <v>1800</v>
      </c>
      <c r="K314" s="100">
        <v>1800</v>
      </c>
    </row>
    <row r="315" spans="1:11" ht="15">
      <c r="A315" s="112" t="s">
        <v>202</v>
      </c>
      <c r="B315" s="8">
        <v>637023</v>
      </c>
      <c r="C315" s="8" t="s">
        <v>125</v>
      </c>
      <c r="D315" s="132">
        <v>239</v>
      </c>
      <c r="E315" s="9">
        <v>0</v>
      </c>
      <c r="F315" s="9">
        <v>0</v>
      </c>
      <c r="G315" s="9">
        <v>0</v>
      </c>
      <c r="H315" s="100">
        <v>0</v>
      </c>
      <c r="I315" s="100"/>
      <c r="J315" s="100">
        <v>0</v>
      </c>
      <c r="K315" s="100">
        <v>0</v>
      </c>
    </row>
    <row r="316" spans="1:11" ht="15">
      <c r="A316" s="112" t="s">
        <v>202</v>
      </c>
      <c r="B316" s="8">
        <v>637027</v>
      </c>
      <c r="C316" s="8" t="s">
        <v>126</v>
      </c>
      <c r="D316" s="132">
        <v>384</v>
      </c>
      <c r="E316" s="9">
        <v>800.09</v>
      </c>
      <c r="F316" s="9">
        <v>1000</v>
      </c>
      <c r="G316" s="9">
        <v>1000</v>
      </c>
      <c r="H316" s="100">
        <v>1000</v>
      </c>
      <c r="I316" s="100"/>
      <c r="J316" s="100"/>
      <c r="K316" s="100"/>
    </row>
    <row r="317" spans="1:11" ht="15">
      <c r="A317" s="112" t="s">
        <v>202</v>
      </c>
      <c r="B317" s="8" t="s">
        <v>280</v>
      </c>
      <c r="C317" s="8" t="s">
        <v>273</v>
      </c>
      <c r="D317" s="132">
        <v>0</v>
      </c>
      <c r="E317" s="9">
        <v>2333.24</v>
      </c>
      <c r="F317" s="9">
        <v>150</v>
      </c>
      <c r="G317" s="9">
        <v>4789.86</v>
      </c>
      <c r="H317" s="100">
        <v>0</v>
      </c>
      <c r="I317" s="100"/>
      <c r="J317" s="100">
        <v>0</v>
      </c>
      <c r="K317" s="100">
        <v>0</v>
      </c>
    </row>
    <row r="318" spans="1:11" ht="15">
      <c r="A318" s="112" t="s">
        <v>202</v>
      </c>
      <c r="B318" s="8" t="s">
        <v>280</v>
      </c>
      <c r="C318" s="8" t="s">
        <v>289</v>
      </c>
      <c r="D318" s="132">
        <v>0</v>
      </c>
      <c r="E318" s="9">
        <v>588.1</v>
      </c>
      <c r="F318" s="9">
        <v>400</v>
      </c>
      <c r="G318" s="9">
        <v>4340.55</v>
      </c>
      <c r="H318" s="100">
        <v>0</v>
      </c>
      <c r="I318" s="100"/>
      <c r="J318" s="100">
        <v>0</v>
      </c>
      <c r="K318" s="100">
        <v>0</v>
      </c>
    </row>
    <row r="319" spans="1:11" ht="15">
      <c r="A319" s="112" t="s">
        <v>202</v>
      </c>
      <c r="B319" s="8" t="s">
        <v>280</v>
      </c>
      <c r="C319" s="8" t="s">
        <v>331</v>
      </c>
      <c r="D319" s="132">
        <v>0</v>
      </c>
      <c r="E319" s="9">
        <v>0</v>
      </c>
      <c r="F319" s="9">
        <v>0</v>
      </c>
      <c r="G319" s="9">
        <v>1300</v>
      </c>
      <c r="H319" s="100">
        <v>800</v>
      </c>
      <c r="I319" s="100"/>
      <c r="J319" s="100">
        <v>0</v>
      </c>
      <c r="K319" s="100">
        <v>0</v>
      </c>
    </row>
    <row r="320" spans="1:11" ht="15">
      <c r="A320" s="106" t="s">
        <v>202</v>
      </c>
      <c r="B320" s="7">
        <v>637027</v>
      </c>
      <c r="C320" s="7" t="s">
        <v>127</v>
      </c>
      <c r="D320" s="132">
        <v>81</v>
      </c>
      <c r="E320" s="9">
        <v>515.95</v>
      </c>
      <c r="F320" s="9">
        <v>450</v>
      </c>
      <c r="G320" s="9">
        <v>450</v>
      </c>
      <c r="H320" s="100">
        <v>500</v>
      </c>
      <c r="I320" s="100"/>
      <c r="J320" s="100">
        <v>500</v>
      </c>
      <c r="K320" s="100">
        <v>500</v>
      </c>
    </row>
    <row r="321" spans="1:11" ht="15">
      <c r="A321" s="106" t="s">
        <v>202</v>
      </c>
      <c r="B321" s="7">
        <v>637031</v>
      </c>
      <c r="C321" s="7" t="s">
        <v>312</v>
      </c>
      <c r="D321" s="132">
        <v>0</v>
      </c>
      <c r="E321" s="9">
        <v>6.74</v>
      </c>
      <c r="F321" s="9">
        <v>0</v>
      </c>
      <c r="G321" s="9">
        <v>0</v>
      </c>
      <c r="H321" s="100">
        <v>0</v>
      </c>
      <c r="I321" s="100"/>
      <c r="J321" s="100">
        <v>0</v>
      </c>
      <c r="K321" s="100">
        <v>0</v>
      </c>
    </row>
    <row r="322" spans="1:13" ht="15">
      <c r="A322" s="111"/>
      <c r="B322" s="30"/>
      <c r="C322" s="30"/>
      <c r="D322" s="31">
        <f>SUM(D308:D321)</f>
        <v>12241.399999999998</v>
      </c>
      <c r="E322" s="32">
        <f>SUM(E308:E321)</f>
        <v>16516.050000000003</v>
      </c>
      <c r="F322" s="32">
        <f>SUM(F308:F321)</f>
        <v>15727</v>
      </c>
      <c r="G322" s="32">
        <f>SUM(G308:G321)</f>
        <v>25607.41</v>
      </c>
      <c r="H322" s="32">
        <f>SUM(H308:H321)</f>
        <v>17227</v>
      </c>
      <c r="I322" s="32"/>
      <c r="J322" s="32">
        <f>SUM(J308:J321)</f>
        <v>15827</v>
      </c>
      <c r="K322" s="32">
        <f>SUM(K308:K321)</f>
        <v>15827</v>
      </c>
      <c r="L322" s="137"/>
      <c r="M322" s="137"/>
    </row>
    <row r="323" spans="1:13" ht="15">
      <c r="A323" s="106" t="s">
        <v>202</v>
      </c>
      <c r="B323" s="7">
        <v>641001</v>
      </c>
      <c r="C323" s="7" t="s">
        <v>380</v>
      </c>
      <c r="D323" s="14">
        <v>69230.81</v>
      </c>
      <c r="E323" s="9">
        <v>69071</v>
      </c>
      <c r="F323" s="9">
        <v>98557</v>
      </c>
      <c r="G323" s="9">
        <v>100137</v>
      </c>
      <c r="H323" s="100">
        <v>198894</v>
      </c>
      <c r="I323" s="100"/>
      <c r="J323" s="100">
        <v>116328</v>
      </c>
      <c r="K323" s="100">
        <v>128220</v>
      </c>
      <c r="M323" s="137"/>
    </row>
    <row r="324" spans="1:11" ht="15">
      <c r="A324" s="106" t="s">
        <v>202</v>
      </c>
      <c r="B324" s="7">
        <v>641001</v>
      </c>
      <c r="C324" s="7" t="s">
        <v>381</v>
      </c>
      <c r="D324" s="132">
        <v>64000</v>
      </c>
      <c r="E324" s="9">
        <v>80000</v>
      </c>
      <c r="F324" s="9">
        <v>73800</v>
      </c>
      <c r="G324" s="9">
        <v>76944</v>
      </c>
      <c r="H324" s="100">
        <v>104326</v>
      </c>
      <c r="I324" s="100"/>
      <c r="J324" s="100">
        <v>119028</v>
      </c>
      <c r="K324" s="100">
        <v>134103</v>
      </c>
    </row>
    <row r="325" spans="1:11" ht="15">
      <c r="A325" s="106" t="s">
        <v>202</v>
      </c>
      <c r="B325" s="7">
        <v>721001</v>
      </c>
      <c r="C325" s="7" t="s">
        <v>382</v>
      </c>
      <c r="D325" s="132">
        <v>95000</v>
      </c>
      <c r="E325" s="9">
        <v>0</v>
      </c>
      <c r="F325" s="9">
        <v>60000</v>
      </c>
      <c r="G325" s="9">
        <v>51000</v>
      </c>
      <c r="H325" s="95">
        <v>38306</v>
      </c>
      <c r="I325" s="95"/>
      <c r="J325" s="95">
        <v>0</v>
      </c>
      <c r="K325" s="95">
        <v>0</v>
      </c>
    </row>
    <row r="326" spans="1:11" ht="15">
      <c r="A326" s="106" t="s">
        <v>202</v>
      </c>
      <c r="B326" s="7">
        <v>721001</v>
      </c>
      <c r="C326" s="7" t="s">
        <v>198</v>
      </c>
      <c r="D326" s="132">
        <v>0</v>
      </c>
      <c r="E326" s="9">
        <v>150000</v>
      </c>
      <c r="F326" s="9">
        <v>50000</v>
      </c>
      <c r="G326" s="9">
        <v>180619</v>
      </c>
      <c r="H326" s="95">
        <v>7000</v>
      </c>
      <c r="I326" s="95"/>
      <c r="J326" s="95">
        <v>0</v>
      </c>
      <c r="K326" s="95">
        <v>0</v>
      </c>
    </row>
    <row r="327" spans="1:11" ht="15">
      <c r="A327" s="106" t="s">
        <v>202</v>
      </c>
      <c r="B327" s="7">
        <v>721001</v>
      </c>
      <c r="C327" s="7" t="s">
        <v>395</v>
      </c>
      <c r="D327" s="132">
        <v>0</v>
      </c>
      <c r="E327" s="9">
        <v>0</v>
      </c>
      <c r="F327" s="9">
        <v>0</v>
      </c>
      <c r="G327" s="9">
        <v>3420</v>
      </c>
      <c r="H327" s="95">
        <v>0</v>
      </c>
      <c r="I327" s="95"/>
      <c r="J327" s="95">
        <v>0</v>
      </c>
      <c r="K327" s="95"/>
    </row>
    <row r="328" spans="1:11" ht="15">
      <c r="A328" s="106" t="s">
        <v>202</v>
      </c>
      <c r="B328" s="7">
        <v>641001</v>
      </c>
      <c r="C328" s="7" t="s">
        <v>383</v>
      </c>
      <c r="D328" s="132">
        <v>0</v>
      </c>
      <c r="E328" s="9">
        <v>0</v>
      </c>
      <c r="F328" s="9">
        <v>0</v>
      </c>
      <c r="G328" s="9">
        <v>7520</v>
      </c>
      <c r="H328" s="100">
        <v>0</v>
      </c>
      <c r="I328" s="100"/>
      <c r="J328" s="100">
        <v>0</v>
      </c>
      <c r="K328" s="100">
        <v>0</v>
      </c>
    </row>
    <row r="329" spans="1:11" ht="15">
      <c r="A329" s="106" t="s">
        <v>202</v>
      </c>
      <c r="B329" s="7">
        <v>641001</v>
      </c>
      <c r="C329" s="7" t="s">
        <v>384</v>
      </c>
      <c r="D329" s="132">
        <v>1015.93</v>
      </c>
      <c r="E329" s="17">
        <v>0</v>
      </c>
      <c r="F329" s="17">
        <v>2000</v>
      </c>
      <c r="G329" s="17">
        <v>2000</v>
      </c>
      <c r="H329" s="100">
        <v>2000</v>
      </c>
      <c r="I329" s="100"/>
      <c r="J329" s="100">
        <v>2000</v>
      </c>
      <c r="K329" s="100">
        <v>2000</v>
      </c>
    </row>
    <row r="330" spans="1:11" ht="15">
      <c r="A330" s="106" t="s">
        <v>202</v>
      </c>
      <c r="B330" s="7">
        <v>641001</v>
      </c>
      <c r="C330" s="7" t="s">
        <v>385</v>
      </c>
      <c r="D330" s="132">
        <v>7421.22</v>
      </c>
      <c r="E330" s="9">
        <v>0</v>
      </c>
      <c r="F330" s="9">
        <v>0</v>
      </c>
      <c r="G330" s="9">
        <v>0</v>
      </c>
      <c r="H330" s="100">
        <v>0</v>
      </c>
      <c r="I330" s="100"/>
      <c r="J330" s="100">
        <v>0</v>
      </c>
      <c r="K330" s="100">
        <v>0</v>
      </c>
    </row>
    <row r="331" spans="1:13" ht="15">
      <c r="A331" s="111"/>
      <c r="B331" s="30"/>
      <c r="C331" s="30"/>
      <c r="D331" s="30">
        <f aca="true" t="shared" si="21" ref="D331:K331">SUM(D323:D330)</f>
        <v>236667.96</v>
      </c>
      <c r="E331" s="32">
        <f t="shared" si="21"/>
        <v>299071</v>
      </c>
      <c r="F331" s="32">
        <f t="shared" si="21"/>
        <v>284357</v>
      </c>
      <c r="G331" s="32">
        <f>SUM(G323:G330)</f>
        <v>421640</v>
      </c>
      <c r="H331" s="32">
        <f>SUM(H323:H330)</f>
        <v>350526</v>
      </c>
      <c r="I331" s="32"/>
      <c r="J331" s="32">
        <f t="shared" si="21"/>
        <v>237356</v>
      </c>
      <c r="K331" s="32">
        <f t="shared" si="21"/>
        <v>264323</v>
      </c>
      <c r="L331" s="137"/>
      <c r="M331" s="137"/>
    </row>
    <row r="332" spans="1:11" ht="15">
      <c r="A332" s="112" t="s">
        <v>202</v>
      </c>
      <c r="B332" s="8">
        <v>711001</v>
      </c>
      <c r="C332" s="8" t="s">
        <v>386</v>
      </c>
      <c r="D332" s="132">
        <v>0</v>
      </c>
      <c r="E332" s="9">
        <v>15000</v>
      </c>
      <c r="F332" s="9">
        <v>15000</v>
      </c>
      <c r="G332" s="9">
        <v>15000</v>
      </c>
      <c r="H332" s="95">
        <v>10000</v>
      </c>
      <c r="I332" s="95"/>
      <c r="J332" s="95">
        <v>0</v>
      </c>
      <c r="K332" s="95">
        <v>0</v>
      </c>
    </row>
    <row r="333" spans="1:11" ht="15">
      <c r="A333" s="106" t="s">
        <v>202</v>
      </c>
      <c r="B333" s="7">
        <v>713005</v>
      </c>
      <c r="C333" s="7" t="s">
        <v>387</v>
      </c>
      <c r="D333" s="132">
        <v>4078.8</v>
      </c>
      <c r="E333" s="9">
        <v>0</v>
      </c>
      <c r="F333" s="9">
        <v>0</v>
      </c>
      <c r="G333" s="9">
        <v>0</v>
      </c>
      <c r="H333" s="95">
        <v>0</v>
      </c>
      <c r="I333" s="95"/>
      <c r="J333" s="95">
        <v>0</v>
      </c>
      <c r="K333" s="95">
        <v>0</v>
      </c>
    </row>
    <row r="334" spans="1:11" ht="15">
      <c r="A334" s="111"/>
      <c r="B334" s="30"/>
      <c r="C334" s="30"/>
      <c r="D334" s="31">
        <f>SUM(D332:D333)</f>
        <v>4078.8</v>
      </c>
      <c r="E334" s="32">
        <f aca="true" t="shared" si="22" ref="E334:K334">SUM(E332:E333)</f>
        <v>15000</v>
      </c>
      <c r="F334" s="32">
        <f>SUM(F332:F333)</f>
        <v>15000</v>
      </c>
      <c r="G334" s="32">
        <f>SUM(G332:G333)</f>
        <v>15000</v>
      </c>
      <c r="H334" s="32">
        <f>SUM(H332:H333)</f>
        <v>10000</v>
      </c>
      <c r="I334" s="32"/>
      <c r="J334" s="32">
        <f t="shared" si="22"/>
        <v>0</v>
      </c>
      <c r="K334" s="32">
        <f t="shared" si="22"/>
        <v>0</v>
      </c>
    </row>
    <row r="335" spans="1:11" ht="15">
      <c r="A335" s="106" t="s">
        <v>215</v>
      </c>
      <c r="B335" s="7">
        <v>821005</v>
      </c>
      <c r="C335" s="7" t="s">
        <v>388</v>
      </c>
      <c r="D335" s="132">
        <v>78924</v>
      </c>
      <c r="E335" s="9">
        <v>78924</v>
      </c>
      <c r="F335" s="9">
        <v>72242</v>
      </c>
      <c r="G335" s="9">
        <v>72342</v>
      </c>
      <c r="H335" s="83">
        <v>0</v>
      </c>
      <c r="I335" s="83"/>
      <c r="J335" s="83">
        <v>0</v>
      </c>
      <c r="K335" s="83">
        <v>0</v>
      </c>
    </row>
    <row r="336" spans="1:11" ht="15">
      <c r="A336" s="106" t="s">
        <v>215</v>
      </c>
      <c r="B336" s="7">
        <v>651002</v>
      </c>
      <c r="C336" s="7" t="s">
        <v>389</v>
      </c>
      <c r="D336" s="132">
        <v>4634.38</v>
      </c>
      <c r="E336" s="9">
        <v>2571.94</v>
      </c>
      <c r="F336" s="9">
        <v>2200</v>
      </c>
      <c r="G336" s="9">
        <v>1200</v>
      </c>
      <c r="H336" s="100">
        <v>0</v>
      </c>
      <c r="I336" s="100"/>
      <c r="J336" s="100">
        <v>0</v>
      </c>
      <c r="K336" s="100">
        <v>0</v>
      </c>
    </row>
    <row r="337" spans="1:11" ht="15">
      <c r="A337" s="106" t="s">
        <v>215</v>
      </c>
      <c r="B337" s="7">
        <v>821005</v>
      </c>
      <c r="C337" s="7" t="s">
        <v>390</v>
      </c>
      <c r="D337" s="132">
        <v>99999.96</v>
      </c>
      <c r="E337" s="9">
        <v>99999.96</v>
      </c>
      <c r="F337" s="9">
        <v>100000</v>
      </c>
      <c r="G337" s="9">
        <v>100000</v>
      </c>
      <c r="H337" s="83">
        <v>100000</v>
      </c>
      <c r="I337" s="83"/>
      <c r="J337" s="83">
        <v>100000</v>
      </c>
      <c r="K337" s="83">
        <v>100000</v>
      </c>
    </row>
    <row r="338" spans="1:11" ht="15">
      <c r="A338" s="106" t="s">
        <v>215</v>
      </c>
      <c r="B338" s="7">
        <v>651002</v>
      </c>
      <c r="C338" s="7" t="s">
        <v>391</v>
      </c>
      <c r="D338" s="132">
        <v>10232.95</v>
      </c>
      <c r="E338" s="9">
        <v>8987.07</v>
      </c>
      <c r="F338" s="9">
        <v>9000</v>
      </c>
      <c r="G338" s="9">
        <v>9000</v>
      </c>
      <c r="H338" s="100">
        <v>8000</v>
      </c>
      <c r="I338" s="100"/>
      <c r="J338" s="100">
        <v>8000</v>
      </c>
      <c r="K338" s="100">
        <v>8000</v>
      </c>
    </row>
    <row r="339" spans="1:11" ht="15">
      <c r="A339" s="106" t="s">
        <v>215</v>
      </c>
      <c r="B339" s="7">
        <v>819002</v>
      </c>
      <c r="C339" s="7" t="s">
        <v>392</v>
      </c>
      <c r="D339" s="132">
        <v>0</v>
      </c>
      <c r="E339" s="9">
        <v>12000</v>
      </c>
      <c r="F339" s="9">
        <v>6000</v>
      </c>
      <c r="G339" s="9">
        <v>6000</v>
      </c>
      <c r="H339" s="83">
        <v>0</v>
      </c>
      <c r="I339" s="83"/>
      <c r="J339" s="83">
        <v>0</v>
      </c>
      <c r="K339" s="83">
        <v>0</v>
      </c>
    </row>
    <row r="340" spans="1:12" ht="15">
      <c r="A340" s="111"/>
      <c r="B340" s="30"/>
      <c r="C340" s="30" t="s">
        <v>11</v>
      </c>
      <c r="D340" s="31">
        <f>SUM(D335:D339)</f>
        <v>193791.29000000004</v>
      </c>
      <c r="E340" s="32">
        <f>SUM(E335:E339)</f>
        <v>202482.97000000003</v>
      </c>
      <c r="F340" s="32">
        <f>SUM(F335:F339)</f>
        <v>189442</v>
      </c>
      <c r="G340" s="32">
        <f>SUM(G335:G339)</f>
        <v>188542</v>
      </c>
      <c r="H340" s="32">
        <f>SUM(H335:H339)</f>
        <v>108000</v>
      </c>
      <c r="I340" s="32"/>
      <c r="J340" s="32">
        <f>SUM(J335:J338)</f>
        <v>108000</v>
      </c>
      <c r="K340" s="32">
        <f>SUM(K335:K338)</f>
        <v>108000</v>
      </c>
      <c r="L340" s="137"/>
    </row>
    <row r="341" spans="1:11" ht="15">
      <c r="A341" s="106" t="s">
        <v>202</v>
      </c>
      <c r="B341" s="7">
        <v>717001</v>
      </c>
      <c r="C341" s="7" t="s">
        <v>128</v>
      </c>
      <c r="D341" s="132">
        <v>2568.61</v>
      </c>
      <c r="E341" s="9">
        <v>5168.81</v>
      </c>
      <c r="F341" s="9">
        <v>0</v>
      </c>
      <c r="G341" s="9">
        <v>0</v>
      </c>
      <c r="H341" s="95">
        <v>0</v>
      </c>
      <c r="I341" s="95"/>
      <c r="J341" s="95">
        <v>0</v>
      </c>
      <c r="K341" s="95">
        <v>0</v>
      </c>
    </row>
    <row r="342" spans="1:11" ht="15">
      <c r="A342" s="106" t="s">
        <v>202</v>
      </c>
      <c r="B342" s="7">
        <v>716</v>
      </c>
      <c r="C342" s="7" t="s">
        <v>129</v>
      </c>
      <c r="D342" s="132">
        <v>400</v>
      </c>
      <c r="E342" s="9">
        <v>1798</v>
      </c>
      <c r="F342" s="9">
        <v>5000</v>
      </c>
      <c r="G342" s="9">
        <v>5000</v>
      </c>
      <c r="H342" s="95">
        <v>2000</v>
      </c>
      <c r="I342" s="95"/>
      <c r="J342" s="95">
        <v>2000</v>
      </c>
      <c r="K342" s="95">
        <v>2000</v>
      </c>
    </row>
    <row r="343" spans="1:11" ht="15">
      <c r="A343" s="106" t="s">
        <v>202</v>
      </c>
      <c r="B343" s="7">
        <v>700</v>
      </c>
      <c r="C343" s="154" t="s">
        <v>288</v>
      </c>
      <c r="D343" s="132">
        <v>0</v>
      </c>
      <c r="E343" s="9">
        <v>0</v>
      </c>
      <c r="F343" s="9">
        <v>60000</v>
      </c>
      <c r="G343" s="9">
        <v>0</v>
      </c>
      <c r="H343" s="95">
        <v>0</v>
      </c>
      <c r="I343" s="95"/>
      <c r="J343" s="95"/>
      <c r="K343" s="95"/>
    </row>
    <row r="344" spans="1:11" ht="15">
      <c r="A344" s="106"/>
      <c r="B344" s="7"/>
      <c r="C344" s="7" t="s">
        <v>394</v>
      </c>
      <c r="D344" s="132"/>
      <c r="E344" s="9"/>
      <c r="F344" s="9"/>
      <c r="G344" s="9"/>
      <c r="H344" s="100">
        <v>10000</v>
      </c>
      <c r="I344" s="100"/>
      <c r="J344" s="100">
        <v>10000</v>
      </c>
      <c r="K344" s="100">
        <v>10000</v>
      </c>
    </row>
    <row r="345" spans="1:11" ht="15">
      <c r="A345" s="111"/>
      <c r="B345" s="30"/>
      <c r="C345" s="30"/>
      <c r="D345" s="31">
        <f>SUM(D341:D343)</f>
        <v>2968.61</v>
      </c>
      <c r="E345" s="32">
        <f>SUM(E341:E343)</f>
        <v>6966.81</v>
      </c>
      <c r="F345" s="32">
        <f>SUM(F341:F343)</f>
        <v>65000</v>
      </c>
      <c r="G345" s="32">
        <f>SUM(G341:G343)</f>
        <v>5000</v>
      </c>
      <c r="H345" s="32">
        <f>SUM(H341:H344)</f>
        <v>12000</v>
      </c>
      <c r="I345" s="32"/>
      <c r="J345" s="32">
        <f>SUM(J341:J344)</f>
        <v>12000</v>
      </c>
      <c r="K345" s="32">
        <f>SUM(K341:K344)</f>
        <v>12000</v>
      </c>
    </row>
    <row r="346" spans="1:11" ht="15">
      <c r="A346" s="110" t="s">
        <v>217</v>
      </c>
      <c r="B346" s="8">
        <v>637006</v>
      </c>
      <c r="C346" s="8" t="s">
        <v>393</v>
      </c>
      <c r="D346" s="132">
        <v>470.4</v>
      </c>
      <c r="E346" s="9">
        <v>305.76</v>
      </c>
      <c r="F346" s="9">
        <v>0</v>
      </c>
      <c r="G346" s="9">
        <v>0</v>
      </c>
      <c r="H346" s="100">
        <v>0</v>
      </c>
      <c r="I346" s="100"/>
      <c r="J346" s="100">
        <v>0</v>
      </c>
      <c r="K346" s="100">
        <v>0</v>
      </c>
    </row>
    <row r="347" spans="1:11" ht="15">
      <c r="A347" s="111"/>
      <c r="B347" s="41"/>
      <c r="C347" s="41"/>
      <c r="D347" s="125">
        <f>SUM(D346:D346)</f>
        <v>470.4</v>
      </c>
      <c r="E347" s="32">
        <f>SUM(E346:E346)</f>
        <v>305.76</v>
      </c>
      <c r="F347" s="32">
        <f>SUM(F346:F346)</f>
        <v>0</v>
      </c>
      <c r="G347" s="32">
        <f>SUM(G346)</f>
        <v>0</v>
      </c>
      <c r="H347" s="32">
        <f>SUM(H346:H346)</f>
        <v>0</v>
      </c>
      <c r="I347" s="32"/>
      <c r="J347" s="32">
        <f>SUM(J346:J346)</f>
        <v>0</v>
      </c>
      <c r="K347" s="32">
        <f>SUM(K346:K346)</f>
        <v>0</v>
      </c>
    </row>
    <row r="348" spans="1:12" ht="15.75" thickBot="1">
      <c r="A348" s="245" t="s">
        <v>248</v>
      </c>
      <c r="B348" s="246"/>
      <c r="C348" s="61" t="s">
        <v>130</v>
      </c>
      <c r="D348" s="62">
        <f>SUM(D260+D264+D271+D280+D292+D307+D322+D331+D334+D340+D345+D347)</f>
        <v>722813.3700000001</v>
      </c>
      <c r="E348" s="63">
        <f>SUM(E347,E345,E340,E334,E331,E322,E307,E292,E280,E271,E264,E260)</f>
        <v>811933.3400000001</v>
      </c>
      <c r="F348" s="63">
        <f>SUM(F260+F264+F271+F280+F292+F307+F322+F331+F334+F340+F345+F347)</f>
        <v>889830</v>
      </c>
      <c r="G348" s="63">
        <f>G260+G264+G271+G280+G292+G307+G322+G331+G334+G340+G345+G347</f>
        <v>932368.4099999999</v>
      </c>
      <c r="H348" s="63">
        <f>H260+H264+H271+H280+H292+H307+H322+H331+H334+H340+H345+H347</f>
        <v>898732</v>
      </c>
      <c r="I348" s="63"/>
      <c r="J348" s="63">
        <f>SUM(J260+J264+J271+J280+J292+J307+J322+J331+J334+J340+J345+J347)</f>
        <v>688312</v>
      </c>
      <c r="K348" s="63">
        <f>SUM(K260+K264+K271+K280+K292+K307+K322+K331+K334+K340+K345+K347)</f>
        <v>715279</v>
      </c>
      <c r="L348" s="137"/>
    </row>
    <row r="349" spans="1:12" s="46" customFormat="1" ht="16.5" thickBot="1">
      <c r="A349" s="220" t="s">
        <v>145</v>
      </c>
      <c r="B349" s="221"/>
      <c r="C349" s="222"/>
      <c r="D349" s="64">
        <f>SUM(D86+D103+D111+D121+D133+D155+D170+D203+D217+D239+D255+D348)</f>
        <v>3759155.4699999997</v>
      </c>
      <c r="E349" s="65">
        <f>SUM(E86+E103+E111+E121+E133+E155+E170+E203+E217+E239+E255+E348)</f>
        <v>4365053.1899999995</v>
      </c>
      <c r="F349" s="65">
        <f>SUM(F86+F103+F111+F121+F133+F155+F170+F203+F217+F239+F255+F348)</f>
        <v>4932342</v>
      </c>
      <c r="G349" s="65">
        <f>G86+G103+G111+G121+G133+G155+G170+G203+G217+G239+G255+G348</f>
        <v>5369422.41</v>
      </c>
      <c r="H349" s="65">
        <f>SUM(H86+H103+H111+H121+H133+H155+H170+H203+H217+H239+H255+H348)</f>
        <v>5399942</v>
      </c>
      <c r="I349" s="65"/>
      <c r="J349" s="65">
        <f>SUM(J86+J103+J111+J121+J133+J155+J170+J203+J217+J239+J255+J348)</f>
        <v>3883736</v>
      </c>
      <c r="K349" s="66">
        <f>SUM(K86+K103+K111+K121+K133+K155+K170+K203+K217+K239+K255+K348)</f>
        <v>3929166</v>
      </c>
      <c r="L349" s="155"/>
    </row>
    <row r="350" spans="1:11" ht="15.75">
      <c r="A350" s="42" t="s">
        <v>247</v>
      </c>
      <c r="B350" s="42"/>
      <c r="C350" s="42"/>
      <c r="D350" s="43"/>
      <c r="E350" s="43"/>
      <c r="F350" s="43"/>
      <c r="G350" s="43"/>
      <c r="H350" s="198"/>
      <c r="I350" s="199"/>
      <c r="J350" s="198">
        <f>J352</f>
        <v>4357566</v>
      </c>
      <c r="K350" s="198">
        <f>K79</f>
        <v>4382641</v>
      </c>
    </row>
    <row r="351" spans="1:11" ht="15.75">
      <c r="A351" s="42"/>
      <c r="B351" s="42"/>
      <c r="C351" s="42"/>
      <c r="D351" s="43"/>
      <c r="E351" s="43"/>
      <c r="F351" s="43"/>
      <c r="G351" s="43"/>
      <c r="H351" s="198"/>
      <c r="I351" s="199"/>
      <c r="J351" s="198">
        <f>J350-J349</f>
        <v>473830</v>
      </c>
      <c r="K351" s="198">
        <f>K350-K349</f>
        <v>453475</v>
      </c>
    </row>
    <row r="352" spans="1:11" ht="15.75">
      <c r="A352" s="121"/>
      <c r="B352" s="42" t="s">
        <v>250</v>
      </c>
      <c r="C352" s="42"/>
      <c r="D352" s="126"/>
      <c r="E352" s="2"/>
      <c r="F352" s="2"/>
      <c r="G352" s="2"/>
      <c r="H352" s="200"/>
      <c r="I352" s="198"/>
      <c r="J352" s="198">
        <f>J79</f>
        <v>4357566</v>
      </c>
      <c r="K352" s="199"/>
    </row>
    <row r="353" spans="1:11" ht="15.75">
      <c r="A353" s="122"/>
      <c r="B353" s="42" t="s">
        <v>249</v>
      </c>
      <c r="C353" s="42"/>
      <c r="D353" s="43"/>
      <c r="E353" s="2"/>
      <c r="F353" s="2"/>
      <c r="G353" s="2"/>
      <c r="H353" s="200" t="s">
        <v>404</v>
      </c>
      <c r="I353" s="198"/>
      <c r="J353" s="198">
        <f>H186</f>
        <v>2695000</v>
      </c>
      <c r="K353" s="198">
        <f>J353/H349*100</f>
        <v>49.90794345568897</v>
      </c>
    </row>
    <row r="354" spans="1:11" ht="15.75">
      <c r="A354" s="42"/>
      <c r="B354" s="42"/>
      <c r="C354" s="42"/>
      <c r="D354" s="43"/>
      <c r="E354" s="2"/>
      <c r="F354" s="2"/>
      <c r="G354" s="2"/>
      <c r="H354" s="199" t="s">
        <v>405</v>
      </c>
      <c r="I354" s="199"/>
      <c r="J354" s="198" t="e">
        <f>#REF!/#REF!*100</f>
        <v>#REF!</v>
      </c>
      <c r="K354" s="199"/>
    </row>
    <row r="355" spans="4:11" s="1" customFormat="1" ht="5.25" customHeight="1">
      <c r="D355" s="43"/>
      <c r="E355" s="2"/>
      <c r="F355" s="2"/>
      <c r="G355" s="2"/>
      <c r="H355" s="199"/>
      <c r="I355" s="199"/>
      <c r="J355" s="198"/>
      <c r="K355" s="199"/>
    </row>
    <row r="356" spans="3:11" s="1" customFormat="1" ht="15.75" customHeight="1">
      <c r="C356" s="215" t="s">
        <v>398</v>
      </c>
      <c r="D356" s="215"/>
      <c r="E356" s="2"/>
      <c r="F356" s="2"/>
      <c r="G356" s="2"/>
      <c r="H356" s="199" t="s">
        <v>406</v>
      </c>
      <c r="I356" s="199"/>
      <c r="J356" s="198" t="e">
        <f>#REF!/#REF!*100</f>
        <v>#REF!</v>
      </c>
      <c r="K356" s="199"/>
    </row>
    <row r="357" spans="4:11" ht="6.75" customHeight="1">
      <c r="D357" s="43"/>
      <c r="E357" s="2"/>
      <c r="F357" s="2"/>
      <c r="G357" s="2"/>
      <c r="H357" s="199"/>
      <c r="I357" s="199"/>
      <c r="J357" s="198"/>
      <c r="K357" s="199"/>
    </row>
    <row r="358" spans="1:11" ht="15.75" hidden="1">
      <c r="A358" s="42"/>
      <c r="B358" s="42"/>
      <c r="C358" s="47" t="s">
        <v>2</v>
      </c>
      <c r="D358" s="76">
        <v>2018</v>
      </c>
      <c r="E358" s="85">
        <v>2019</v>
      </c>
      <c r="H358" s="201"/>
      <c r="I358" s="201"/>
      <c r="J358" s="202"/>
      <c r="K358" s="201"/>
    </row>
    <row r="359" spans="1:11" ht="15.75">
      <c r="A359" s="42"/>
      <c r="B359" s="42"/>
      <c r="C359" s="150" t="s">
        <v>282</v>
      </c>
      <c r="D359" s="151">
        <v>2019</v>
      </c>
      <c r="E359" s="152">
        <v>2020</v>
      </c>
      <c r="F359" s="177">
        <v>2021</v>
      </c>
      <c r="G359" s="178"/>
      <c r="H359" s="203" t="s">
        <v>407</v>
      </c>
      <c r="I359" s="204"/>
      <c r="J359" s="205" t="e">
        <f>#REF!/#REF!*100</f>
        <v>#REF!</v>
      </c>
      <c r="K359" s="201"/>
    </row>
    <row r="360" spans="1:11" ht="15.75">
      <c r="A360" s="42"/>
      <c r="B360" s="42"/>
      <c r="C360" s="49" t="s">
        <v>139</v>
      </c>
      <c r="D360" s="50">
        <f>H79-H78-H61-H60-H23</f>
        <v>4329802</v>
      </c>
      <c r="E360" s="86">
        <f>J79-J23</f>
        <v>4353566</v>
      </c>
      <c r="F360" s="191">
        <f>K79-K23</f>
        <v>4378641</v>
      </c>
      <c r="G360" s="179"/>
      <c r="H360" s="206"/>
      <c r="I360" s="204"/>
      <c r="J360" s="205" t="e">
        <f>SUM(J354:J359)</f>
        <v>#REF!</v>
      </c>
      <c r="K360" s="201"/>
    </row>
    <row r="361" spans="1:11" ht="15.75">
      <c r="A361" s="42"/>
      <c r="B361" s="42"/>
      <c r="C361" s="49" t="s">
        <v>142</v>
      </c>
      <c r="D361" s="50">
        <f>H349-H342-H332-H326-H325-H289-H200-H199-H198-H169-H168-H167-H157-H156-H144-H143-H136-H337</f>
        <v>3813508</v>
      </c>
      <c r="E361" s="86">
        <f>J349-J342-J337-J198-J156-J136</f>
        <v>3391692</v>
      </c>
      <c r="F361" s="191">
        <f>K349-K342-K337-K198-K156-K136</f>
        <v>3433659</v>
      </c>
      <c r="G361" s="179"/>
      <c r="H361" s="207"/>
      <c r="I361" s="201"/>
      <c r="J361" s="201"/>
      <c r="K361" s="201"/>
    </row>
    <row r="362" spans="1:11" ht="15.75">
      <c r="A362" s="42"/>
      <c r="B362" s="42"/>
      <c r="C362" s="51" t="s">
        <v>146</v>
      </c>
      <c r="D362" s="52">
        <f>SUM(D360-D361)</f>
        <v>516294</v>
      </c>
      <c r="E362" s="87">
        <f>E360-E361</f>
        <v>961874</v>
      </c>
      <c r="F362" s="193">
        <f>F360-F361</f>
        <v>944982</v>
      </c>
      <c r="G362" s="179"/>
      <c r="H362" s="207"/>
      <c r="I362" s="201"/>
      <c r="J362" s="201"/>
      <c r="K362" s="201"/>
    </row>
    <row r="363" spans="1:11" ht="15.75">
      <c r="A363" s="42"/>
      <c r="B363" s="42"/>
      <c r="C363" s="53" t="s">
        <v>140</v>
      </c>
      <c r="D363" s="54">
        <f>H23+H60+H61</f>
        <v>620757</v>
      </c>
      <c r="E363" s="88">
        <f>J23</f>
        <v>4000</v>
      </c>
      <c r="F363" s="192">
        <f>K23</f>
        <v>4000</v>
      </c>
      <c r="G363" s="179"/>
      <c r="H363" s="207"/>
      <c r="I363" s="201"/>
      <c r="J363" s="201"/>
      <c r="K363" s="201"/>
    </row>
    <row r="364" spans="1:11" ht="15.75">
      <c r="A364" s="42"/>
      <c r="B364" s="42"/>
      <c r="C364" s="53" t="s">
        <v>143</v>
      </c>
      <c r="D364" s="54">
        <f>H136+H143+H144+H156+H157+H167+H168+H169+H198+H199+H200+H289+H325+H326+H332+H342</f>
        <v>1486434</v>
      </c>
      <c r="E364" s="88">
        <f>J136+J156+J198+J342</f>
        <v>392044</v>
      </c>
      <c r="F364" s="192">
        <f>K136+K156+K198+K342</f>
        <v>395507</v>
      </c>
      <c r="G364" s="179"/>
      <c r="H364" s="207"/>
      <c r="I364" s="201"/>
      <c r="J364" s="201"/>
      <c r="K364" s="201"/>
    </row>
    <row r="365" spans="1:11" ht="15">
      <c r="A365" s="1"/>
      <c r="B365" s="1"/>
      <c r="C365" s="55" t="s">
        <v>147</v>
      </c>
      <c r="D365" s="56">
        <f>SUM(D363-D364)</f>
        <v>-865677</v>
      </c>
      <c r="E365" s="89">
        <f>E363-E364</f>
        <v>-388044</v>
      </c>
      <c r="F365" s="194">
        <f>F363-F364</f>
        <v>-391507</v>
      </c>
      <c r="G365" s="179"/>
      <c r="H365" s="207"/>
      <c r="I365" s="201"/>
      <c r="J365" s="201"/>
      <c r="K365" s="201"/>
    </row>
    <row r="366" spans="1:11" ht="15">
      <c r="A366" s="1"/>
      <c r="B366" s="1"/>
      <c r="C366" s="58" t="s">
        <v>141</v>
      </c>
      <c r="D366" s="59">
        <f>H78</f>
        <v>449383</v>
      </c>
      <c r="E366" s="90">
        <v>0</v>
      </c>
      <c r="F366" s="189">
        <v>0</v>
      </c>
      <c r="G366" s="179"/>
      <c r="H366" s="207"/>
      <c r="I366" s="201"/>
      <c r="J366" s="201"/>
      <c r="K366" s="201"/>
    </row>
    <row r="367" spans="1:11" ht="15">
      <c r="A367" s="1"/>
      <c r="B367" s="1"/>
      <c r="C367" s="58" t="s">
        <v>144</v>
      </c>
      <c r="D367" s="59">
        <f>H337</f>
        <v>100000</v>
      </c>
      <c r="E367" s="90">
        <f>J337</f>
        <v>100000</v>
      </c>
      <c r="F367" s="195">
        <f>K337</f>
        <v>100000</v>
      </c>
      <c r="G367" s="179"/>
      <c r="H367" s="207"/>
      <c r="I367" s="201"/>
      <c r="J367" s="201"/>
      <c r="K367" s="201"/>
    </row>
    <row r="368" spans="1:11" ht="15">
      <c r="A368" s="1"/>
      <c r="B368" s="1"/>
      <c r="C368" s="91" t="s">
        <v>148</v>
      </c>
      <c r="D368" s="84">
        <f>SUM(D366-D367)</f>
        <v>349383</v>
      </c>
      <c r="E368" s="92">
        <f>E366-E367</f>
        <v>-100000</v>
      </c>
      <c r="F368" s="196">
        <f>F366-F367</f>
        <v>-100000</v>
      </c>
      <c r="G368" s="179"/>
      <c r="H368" s="207"/>
      <c r="I368" s="201"/>
      <c r="J368" s="201"/>
      <c r="K368" s="201"/>
    </row>
    <row r="369" spans="1:11" ht="15">
      <c r="A369" s="1"/>
      <c r="B369" s="1"/>
      <c r="C369" s="57" t="s">
        <v>149</v>
      </c>
      <c r="D369" s="60">
        <f>D360+D363+D366</f>
        <v>5399942</v>
      </c>
      <c r="E369" s="93">
        <f>E360+E363+E366</f>
        <v>4357566</v>
      </c>
      <c r="F369" s="190">
        <f>F360+F363</f>
        <v>4382641</v>
      </c>
      <c r="G369" s="180"/>
      <c r="H369" s="208">
        <f>H349-D369</f>
        <v>0</v>
      </c>
      <c r="I369" s="201"/>
      <c r="J369" s="201"/>
      <c r="K369" s="201"/>
    </row>
    <row r="370" spans="1:8" ht="15">
      <c r="A370" s="1"/>
      <c r="B370" s="1"/>
      <c r="C370" s="57" t="s">
        <v>150</v>
      </c>
      <c r="D370" s="60">
        <f>D361+D364+D367</f>
        <v>5399942</v>
      </c>
      <c r="E370" s="93">
        <f>E361+E364+E367</f>
        <v>3883736</v>
      </c>
      <c r="F370" s="190">
        <f>F361+F364+F367</f>
        <v>3929166</v>
      </c>
      <c r="G370" s="180"/>
      <c r="H370" s="180"/>
    </row>
    <row r="371" spans="1:8" ht="15.75" thickBot="1">
      <c r="A371" s="1"/>
      <c r="B371" s="1"/>
      <c r="C371" s="74" t="s">
        <v>160</v>
      </c>
      <c r="D371" s="75">
        <f>SUM(D369-D370)</f>
        <v>0</v>
      </c>
      <c r="E371" s="94">
        <f>E362+E365+E368</f>
        <v>473830</v>
      </c>
      <c r="F371" s="197">
        <f>F369-F370</f>
        <v>453475</v>
      </c>
      <c r="G371" s="181"/>
      <c r="H371" s="181"/>
    </row>
    <row r="372" ht="15">
      <c r="I372" t="s">
        <v>409</v>
      </c>
    </row>
    <row r="373" ht="15">
      <c r="I373" t="s">
        <v>410</v>
      </c>
    </row>
    <row r="377" spans="1:6" ht="15">
      <c r="A377" s="229"/>
      <c r="B377" s="229"/>
      <c r="C377" s="229"/>
      <c r="D377" s="185"/>
      <c r="E377" s="185"/>
      <c r="F377" s="185"/>
    </row>
    <row r="378" spans="1:6" ht="15">
      <c r="A378" s="209"/>
      <c r="B378" s="209"/>
      <c r="C378" s="209"/>
      <c r="D378" s="185"/>
      <c r="E378" s="185"/>
      <c r="F378" s="185"/>
    </row>
    <row r="379" spans="1:6" ht="15">
      <c r="A379" s="209"/>
      <c r="B379" s="209"/>
      <c r="C379" s="209"/>
      <c r="D379" s="185"/>
      <c r="E379" s="185"/>
      <c r="F379" s="185"/>
    </row>
    <row r="380" spans="1:6" ht="15">
      <c r="A380" s="209"/>
      <c r="B380" s="209"/>
      <c r="C380" s="209"/>
      <c r="D380" s="185"/>
      <c r="E380" s="185"/>
      <c r="F380" s="185"/>
    </row>
    <row r="381" spans="1:6" ht="15">
      <c r="A381" s="209"/>
      <c r="B381" s="209"/>
      <c r="C381" s="209"/>
      <c r="D381" s="185"/>
      <c r="E381" s="185"/>
      <c r="F381" s="185"/>
    </row>
    <row r="382" spans="1:6" s="103" customFormat="1" ht="15">
      <c r="A382" s="209"/>
      <c r="B382" s="209"/>
      <c r="C382" s="209"/>
      <c r="D382" s="184"/>
      <c r="E382" s="184"/>
      <c r="F382" s="184"/>
    </row>
    <row r="383" spans="1:6" ht="15">
      <c r="A383" s="236"/>
      <c r="B383" s="236"/>
      <c r="C383" s="236"/>
      <c r="D383" s="185"/>
      <c r="E383" s="185"/>
      <c r="F383" s="185"/>
    </row>
    <row r="384" spans="1:6" ht="15">
      <c r="A384" s="229"/>
      <c r="B384" s="229"/>
      <c r="C384" s="229"/>
      <c r="D384" s="185"/>
      <c r="E384" s="185"/>
      <c r="F384" s="185"/>
    </row>
    <row r="385" spans="1:6" ht="15">
      <c r="A385" s="209"/>
      <c r="B385" s="209"/>
      <c r="C385" s="209"/>
      <c r="D385" s="185"/>
      <c r="E385" s="185"/>
      <c r="F385" s="185"/>
    </row>
    <row r="386" spans="1:6" ht="15">
      <c r="A386" s="229"/>
      <c r="B386" s="229"/>
      <c r="C386" s="229"/>
      <c r="D386" s="185"/>
      <c r="E386" s="185"/>
      <c r="F386" s="185"/>
    </row>
    <row r="387" spans="1:11" ht="15">
      <c r="A387" s="229"/>
      <c r="B387" s="229"/>
      <c r="C387" s="229"/>
      <c r="D387" s="210"/>
      <c r="E387" s="210"/>
      <c r="F387" s="210"/>
      <c r="G387" s="160"/>
      <c r="H387" s="78"/>
      <c r="I387" s="138"/>
      <c r="J387" s="1"/>
      <c r="K387" s="1"/>
    </row>
    <row r="388" spans="1:11" s="45" customFormat="1" ht="15">
      <c r="A388" s="211"/>
      <c r="B388" s="211"/>
      <c r="C388" s="211"/>
      <c r="D388" s="210"/>
      <c r="E388" s="210"/>
      <c r="F388" s="210"/>
      <c r="G388" s="104"/>
      <c r="H388" s="104"/>
      <c r="I388" s="104"/>
      <c r="J388" s="104"/>
      <c r="K388" s="104"/>
    </row>
    <row r="389" spans="1:11" s="45" customFormat="1" ht="15">
      <c r="A389" s="211"/>
      <c r="B389" s="211"/>
      <c r="C389" s="211"/>
      <c r="D389" s="210"/>
      <c r="E389" s="210"/>
      <c r="F389" s="210"/>
      <c r="G389" s="104"/>
      <c r="H389" s="104"/>
      <c r="I389" s="104"/>
      <c r="J389" s="104"/>
      <c r="K389" s="104"/>
    </row>
    <row r="390" spans="1:11" s="45" customFormat="1" ht="15">
      <c r="A390" s="211"/>
      <c r="B390" s="211"/>
      <c r="C390" s="211"/>
      <c r="D390" s="210"/>
      <c r="E390" s="210"/>
      <c r="F390" s="210"/>
      <c r="G390" s="104"/>
      <c r="H390" s="104"/>
      <c r="I390" s="104"/>
      <c r="J390" s="104"/>
      <c r="K390" s="104"/>
    </row>
    <row r="391" spans="1:6" ht="15">
      <c r="A391" s="214"/>
      <c r="B391" s="214"/>
      <c r="C391" s="214"/>
      <c r="D391" s="185"/>
      <c r="E391" s="185"/>
      <c r="F391" s="185"/>
    </row>
    <row r="392" spans="1:6" ht="15">
      <c r="A392" s="185"/>
      <c r="B392" s="185"/>
      <c r="C392" s="185"/>
      <c r="D392" s="210"/>
      <c r="E392" s="210"/>
      <c r="F392" s="185"/>
    </row>
    <row r="393" spans="1:6" ht="15">
      <c r="A393" s="185"/>
      <c r="B393" s="185"/>
      <c r="C393" s="185"/>
      <c r="D393" s="210"/>
      <c r="E393" s="210"/>
      <c r="F393" s="185"/>
    </row>
  </sheetData>
  <sheetProtection/>
  <mergeCells count="43">
    <mergeCell ref="A211:B211"/>
    <mergeCell ref="A348:B348"/>
    <mergeCell ref="A233:B233"/>
    <mergeCell ref="A238:B238"/>
    <mergeCell ref="A239:B239"/>
    <mergeCell ref="A254:B254"/>
    <mergeCell ref="A246:B246"/>
    <mergeCell ref="A111:B111"/>
    <mergeCell ref="A170:B170"/>
    <mergeCell ref="A186:B186"/>
    <mergeCell ref="A189:B189"/>
    <mergeCell ref="A192:B194"/>
    <mergeCell ref="A121:B121"/>
    <mergeCell ref="A132:B132"/>
    <mergeCell ref="A117:B117"/>
    <mergeCell ref="A133:B133"/>
    <mergeCell ref="A154:B154"/>
    <mergeCell ref="A155:B155"/>
    <mergeCell ref="A383:C383"/>
    <mergeCell ref="A387:C387"/>
    <mergeCell ref="A386:C386"/>
    <mergeCell ref="A384:C384"/>
    <mergeCell ref="A216:B216"/>
    <mergeCell ref="A217:B217"/>
    <mergeCell ref="A255:B255"/>
    <mergeCell ref="A203:B203"/>
    <mergeCell ref="A200:B200"/>
    <mergeCell ref="A86:B86"/>
    <mergeCell ref="A92:B92"/>
    <mergeCell ref="A96:B96"/>
    <mergeCell ref="A102:B102"/>
    <mergeCell ref="A103:B103"/>
    <mergeCell ref="A107:B107"/>
    <mergeCell ref="A110:B110"/>
    <mergeCell ref="A391:C391"/>
    <mergeCell ref="C356:D356"/>
    <mergeCell ref="A1:K1"/>
    <mergeCell ref="A2:K2"/>
    <mergeCell ref="A79:C79"/>
    <mergeCell ref="A349:C349"/>
    <mergeCell ref="H5:K5"/>
    <mergeCell ref="H82:K82"/>
    <mergeCell ref="A377:C377"/>
  </mergeCells>
  <printOptions/>
  <pageMargins left="0.19" right="0.33" top="0.7480314960629921" bottom="0.7480314960629921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140625" defaultRowHeight="15"/>
  <cols>
    <col min="3" max="3" width="38.28125" style="0" bestFit="1" customWidth="1"/>
    <col min="4" max="4" width="9.57421875" style="0" bestFit="1" customWidth="1"/>
    <col min="5" max="5" width="10.7109375" style="0" bestFit="1" customWidth="1"/>
    <col min="6" max="7" width="11.8515625" style="0" bestFit="1" customWidth="1"/>
    <col min="8" max="10" width="10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Ekonom</cp:lastModifiedBy>
  <cp:lastPrinted>2018-11-29T07:55:52Z</cp:lastPrinted>
  <dcterms:created xsi:type="dcterms:W3CDTF">2015-11-12T08:45:14Z</dcterms:created>
  <dcterms:modified xsi:type="dcterms:W3CDTF">2018-11-29T13:25:00Z</dcterms:modified>
  <cp:category/>
  <cp:version/>
  <cp:contentType/>
  <cp:contentStatus/>
</cp:coreProperties>
</file>