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ro veduci\Desktop\Čerpanie rozpočtu Kľúč\2022\"/>
    </mc:Choice>
  </mc:AlternateContent>
  <xr:revisionPtr revIDLastSave="0" documentId="13_ncr:1_{C5470150-1194-42F6-8CEA-DEE840B32EF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2022" sheetId="1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7" i="14" l="1"/>
  <c r="H176" i="14"/>
  <c r="F175" i="14"/>
  <c r="G175" i="14"/>
  <c r="H174" i="14"/>
  <c r="H171" i="14"/>
  <c r="H170" i="14"/>
  <c r="H169" i="14"/>
  <c r="H168" i="14"/>
  <c r="H167" i="14"/>
  <c r="E165" i="14"/>
  <c r="H165" i="14" s="1"/>
  <c r="I162" i="14"/>
  <c r="F162" i="14"/>
  <c r="G162" i="14"/>
  <c r="H161" i="14"/>
  <c r="J161" i="14" s="1"/>
  <c r="H160" i="14"/>
  <c r="J160" i="14" s="1"/>
  <c r="F158" i="14"/>
  <c r="G158" i="14"/>
  <c r="H157" i="14"/>
  <c r="J157" i="14" s="1"/>
  <c r="H156" i="14"/>
  <c r="J156" i="14" s="1"/>
  <c r="H155" i="14"/>
  <c r="F153" i="14"/>
  <c r="G153" i="14"/>
  <c r="H152" i="14"/>
  <c r="J152" i="14" s="1"/>
  <c r="H151" i="14"/>
  <c r="J151" i="14" s="1"/>
  <c r="H150" i="14"/>
  <c r="H149" i="14"/>
  <c r="J149" i="14" s="1"/>
  <c r="H148" i="14"/>
  <c r="J148" i="14" s="1"/>
  <c r="H147" i="14"/>
  <c r="J147" i="14" s="1"/>
  <c r="H146" i="14"/>
  <c r="J146" i="14" s="1"/>
  <c r="H145" i="14"/>
  <c r="H143" i="14"/>
  <c r="J143" i="14" s="1"/>
  <c r="H142" i="14"/>
  <c r="J142" i="14" s="1"/>
  <c r="H141" i="14"/>
  <c r="J141" i="14" s="1"/>
  <c r="H140" i="14"/>
  <c r="J140" i="14" s="1"/>
  <c r="H139" i="14"/>
  <c r="J139" i="14" s="1"/>
  <c r="H138" i="14"/>
  <c r="J138" i="14" s="1"/>
  <c r="H137" i="14"/>
  <c r="J137" i="14" s="1"/>
  <c r="H136" i="14"/>
  <c r="J136" i="14" s="1"/>
  <c r="H135" i="14"/>
  <c r="J135" i="14" s="1"/>
  <c r="H134" i="14"/>
  <c r="J134" i="14" s="1"/>
  <c r="H133" i="14"/>
  <c r="J133" i="14" s="1"/>
  <c r="H132" i="14"/>
  <c r="J132" i="14" s="1"/>
  <c r="I126" i="14"/>
  <c r="F126" i="14"/>
  <c r="G126" i="14"/>
  <c r="E126" i="14"/>
  <c r="H128" i="14"/>
  <c r="J128" i="14" s="1"/>
  <c r="H127" i="14"/>
  <c r="H123" i="14"/>
  <c r="J123" i="14" s="1"/>
  <c r="H120" i="14"/>
  <c r="J120" i="14" s="1"/>
  <c r="H119" i="14"/>
  <c r="J119" i="14" s="1"/>
  <c r="H118" i="14"/>
  <c r="H116" i="14"/>
  <c r="J116" i="14" s="1"/>
  <c r="H115" i="14"/>
  <c r="J115" i="14" s="1"/>
  <c r="H114" i="14"/>
  <c r="J114" i="14" s="1"/>
  <c r="H113" i="14"/>
  <c r="J113" i="14" s="1"/>
  <c r="H112" i="14"/>
  <c r="J112" i="14" s="1"/>
  <c r="H111" i="14"/>
  <c r="J111" i="14" s="1"/>
  <c r="F109" i="14"/>
  <c r="G109" i="14"/>
  <c r="H108" i="14"/>
  <c r="J108" i="14" s="1"/>
  <c r="H107" i="14"/>
  <c r="J107" i="14" s="1"/>
  <c r="H106" i="14"/>
  <c r="H105" i="14"/>
  <c r="J105" i="14" s="1"/>
  <c r="H104" i="14"/>
  <c r="J104" i="14" s="1"/>
  <c r="H103" i="14"/>
  <c r="J103" i="14" s="1"/>
  <c r="H102" i="14"/>
  <c r="J102" i="14" s="1"/>
  <c r="H101" i="14"/>
  <c r="J101" i="14" s="1"/>
  <c r="H100" i="14"/>
  <c r="J100" i="14" s="1"/>
  <c r="H99" i="14"/>
  <c r="J99" i="14" s="1"/>
  <c r="H98" i="14"/>
  <c r="J98" i="14" s="1"/>
  <c r="H97" i="14"/>
  <c r="J97" i="14" s="1"/>
  <c r="H96" i="14"/>
  <c r="H95" i="14"/>
  <c r="H94" i="14"/>
  <c r="J94" i="14" s="1"/>
  <c r="H93" i="14"/>
  <c r="J93" i="14" s="1"/>
  <c r="H92" i="14"/>
  <c r="J92" i="14" s="1"/>
  <c r="F78" i="14"/>
  <c r="G78" i="14"/>
  <c r="F89" i="14"/>
  <c r="G89" i="14"/>
  <c r="H88" i="14"/>
  <c r="J88" i="14" s="1"/>
  <c r="H87" i="14"/>
  <c r="J87" i="14" s="1"/>
  <c r="F85" i="14"/>
  <c r="G85" i="14"/>
  <c r="H84" i="14"/>
  <c r="J84" i="14" s="1"/>
  <c r="H83" i="14"/>
  <c r="J83" i="14" s="1"/>
  <c r="H82" i="14"/>
  <c r="H81" i="14"/>
  <c r="J81" i="14" s="1"/>
  <c r="H80" i="14"/>
  <c r="H77" i="14"/>
  <c r="H76" i="14"/>
  <c r="J76" i="14" s="1"/>
  <c r="H75" i="14"/>
  <c r="J75" i="14" s="1"/>
  <c r="H74" i="14"/>
  <c r="J74" i="14" s="1"/>
  <c r="H73" i="14"/>
  <c r="F71" i="14"/>
  <c r="G71" i="14"/>
  <c r="H70" i="14"/>
  <c r="H69" i="14"/>
  <c r="J69" i="14" s="1"/>
  <c r="H68" i="14"/>
  <c r="H67" i="14"/>
  <c r="F65" i="14"/>
  <c r="G65" i="14"/>
  <c r="H64" i="14"/>
  <c r="H63" i="14"/>
  <c r="J63" i="14" s="1"/>
  <c r="H62" i="14"/>
  <c r="H60" i="14"/>
  <c r="J60" i="14" s="1"/>
  <c r="H59" i="14"/>
  <c r="J59" i="14" s="1"/>
  <c r="H58" i="14"/>
  <c r="J58" i="14" s="1"/>
  <c r="H57" i="14"/>
  <c r="J57" i="14" s="1"/>
  <c r="H56" i="14"/>
  <c r="J56" i="14" s="1"/>
  <c r="H55" i="14"/>
  <c r="J55" i="14" s="1"/>
  <c r="H54" i="14"/>
  <c r="J54" i="14" s="1"/>
  <c r="H53" i="14"/>
  <c r="J53" i="14" s="1"/>
  <c r="H52" i="14"/>
  <c r="J52" i="14" s="1"/>
  <c r="H51" i="14"/>
  <c r="J51" i="14" s="1"/>
  <c r="H50" i="14"/>
  <c r="J50" i="14" s="1"/>
  <c r="F30" i="14"/>
  <c r="G30" i="14"/>
  <c r="H30" i="14"/>
  <c r="F42" i="14"/>
  <c r="G42" i="14"/>
  <c r="H41" i="14"/>
  <c r="J41" i="14" s="1"/>
  <c r="H40" i="14"/>
  <c r="J40" i="14" s="1"/>
  <c r="H39" i="14"/>
  <c r="J39" i="14" s="1"/>
  <c r="H38" i="14"/>
  <c r="J38" i="14" s="1"/>
  <c r="H37" i="14"/>
  <c r="J37" i="14" s="1"/>
  <c r="H36" i="14"/>
  <c r="J36" i="14" s="1"/>
  <c r="H35" i="14"/>
  <c r="J35" i="14" s="1"/>
  <c r="H34" i="14"/>
  <c r="J34" i="14" s="1"/>
  <c r="H33" i="14"/>
  <c r="J33" i="14" s="1"/>
  <c r="H32" i="14"/>
  <c r="J26" i="14"/>
  <c r="J27" i="14"/>
  <c r="J28" i="14"/>
  <c r="J25" i="14"/>
  <c r="F21" i="14"/>
  <c r="G21" i="14"/>
  <c r="H20" i="14"/>
  <c r="J20" i="14" s="1"/>
  <c r="H19" i="14"/>
  <c r="J19" i="14" s="1"/>
  <c r="F17" i="14"/>
  <c r="G17" i="14"/>
  <c r="G22" i="14" s="1"/>
  <c r="H16" i="14"/>
  <c r="J16" i="14" s="1"/>
  <c r="H15" i="14"/>
  <c r="H14" i="14"/>
  <c r="H13" i="14"/>
  <c r="J13" i="14" s="1"/>
  <c r="H12" i="14"/>
  <c r="J12" i="14" s="1"/>
  <c r="H11" i="14"/>
  <c r="J11" i="14" s="1"/>
  <c r="H10" i="14"/>
  <c r="J10" i="14" s="1"/>
  <c r="H9" i="14"/>
  <c r="H158" i="14" l="1"/>
  <c r="H71" i="14"/>
  <c r="H85" i="14"/>
  <c r="H42" i="14"/>
  <c r="H43" i="14" s="1"/>
  <c r="G163" i="14"/>
  <c r="G179" i="14" s="1"/>
  <c r="F163" i="14"/>
  <c r="G43" i="14"/>
  <c r="H65" i="14"/>
  <c r="H78" i="14"/>
  <c r="F179" i="14"/>
  <c r="G44" i="14"/>
  <c r="F43" i="14"/>
  <c r="G90" i="14"/>
  <c r="H153" i="14"/>
  <c r="E166" i="14"/>
  <c r="H166" i="14" s="1"/>
  <c r="H175" i="14" s="1"/>
  <c r="H17" i="14"/>
  <c r="H21" i="14"/>
  <c r="H22" i="14" s="1"/>
  <c r="H44" i="14" s="1"/>
  <c r="F90" i="14"/>
  <c r="H162" i="14"/>
  <c r="F22" i="14"/>
  <c r="G129" i="14"/>
  <c r="F129" i="14"/>
  <c r="J73" i="14"/>
  <c r="H109" i="14"/>
  <c r="J127" i="14"/>
  <c r="J145" i="14"/>
  <c r="J9" i="14"/>
  <c r="H89" i="14"/>
  <c r="J32" i="14"/>
  <c r="H126" i="14"/>
  <c r="J126" i="14" s="1"/>
  <c r="J155" i="14"/>
  <c r="F44" i="14" l="1"/>
  <c r="H163" i="14"/>
  <c r="H179" i="14" s="1"/>
  <c r="G180" i="14"/>
  <c r="H90" i="14"/>
  <c r="H129" i="14" s="1"/>
  <c r="J162" i="14"/>
  <c r="F180" i="14"/>
  <c r="H180" i="14" l="1"/>
  <c r="I176" i="14"/>
  <c r="J176" i="14" s="1"/>
  <c r="I171" i="14"/>
  <c r="J171" i="14" s="1"/>
  <c r="I166" i="14"/>
  <c r="J166" i="14" s="1"/>
  <c r="I167" i="14"/>
  <c r="J167" i="14" s="1"/>
  <c r="I168" i="14"/>
  <c r="J168" i="14" s="1"/>
  <c r="I169" i="14"/>
  <c r="J169" i="14" s="1"/>
  <c r="I170" i="14"/>
  <c r="J170" i="14" s="1"/>
  <c r="I165" i="14"/>
  <c r="I177" i="14"/>
  <c r="J177" i="14" s="1"/>
  <c r="I174" i="14"/>
  <c r="J174" i="14" s="1"/>
  <c r="I175" i="14" l="1"/>
  <c r="J175" i="14" s="1"/>
  <c r="J165" i="14"/>
  <c r="I42" i="14"/>
  <c r="J42" i="14" s="1"/>
  <c r="E175" i="14" l="1"/>
  <c r="I153" i="14"/>
  <c r="J153" i="14" s="1"/>
  <c r="I158" i="14"/>
  <c r="J158" i="14" l="1"/>
  <c r="I163" i="14"/>
  <c r="J163" i="14" s="1"/>
  <c r="I109" i="14"/>
  <c r="I89" i="14"/>
  <c r="J89" i="14" s="1"/>
  <c r="I85" i="14"/>
  <c r="J85" i="14" s="1"/>
  <c r="I78" i="14"/>
  <c r="J78" i="14" s="1"/>
  <c r="I65" i="14"/>
  <c r="J65" i="14" s="1"/>
  <c r="J109" i="14" l="1"/>
  <c r="I30" i="14" l="1"/>
  <c r="J30" i="14" s="1"/>
  <c r="I71" i="14"/>
  <c r="J71" i="14" s="1"/>
  <c r="I43" i="14" l="1"/>
  <c r="J43" i="14" s="1"/>
  <c r="I90" i="14"/>
  <c r="I21" i="14"/>
  <c r="J21" i="14" s="1"/>
  <c r="J90" i="14" l="1"/>
  <c r="I129" i="14"/>
  <c r="J129" i="14" s="1"/>
  <c r="I17" i="14"/>
  <c r="J17" i="14" s="1"/>
  <c r="I22" i="14" l="1"/>
  <c r="I44" i="14" l="1"/>
  <c r="J44" i="14" s="1"/>
  <c r="J22" i="14"/>
  <c r="I179" i="14"/>
  <c r="E162" i="14"/>
  <c r="E158" i="14"/>
  <c r="E153" i="14"/>
  <c r="E89" i="14"/>
  <c r="E85" i="14"/>
  <c r="E78" i="14"/>
  <c r="E71" i="14"/>
  <c r="E65" i="14"/>
  <c r="E42" i="14"/>
  <c r="E21" i="14"/>
  <c r="J179" i="14" l="1"/>
  <c r="I180" i="14"/>
  <c r="J180" i="14" s="1"/>
  <c r="E90" i="14"/>
  <c r="E109" i="14"/>
  <c r="E129" i="14" l="1"/>
  <c r="E17" i="14"/>
  <c r="E30" i="14"/>
  <c r="E43" i="14" l="1"/>
  <c r="E22" i="14"/>
  <c r="E163" i="14"/>
  <c r="E179" i="14" s="1"/>
  <c r="E44" i="14" l="1"/>
  <c r="E180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 veduci</author>
    <author>DSL</author>
  </authors>
  <commentList>
    <comment ref="F32" authorId="0" shapeId="0" xr:uid="{631E437D-F31A-49BA-8C54-F57D4FD8159F}">
      <text>
        <r>
          <rPr>
            <b/>
            <sz val="9"/>
            <color indexed="81"/>
            <rFont val="Segoe UI"/>
            <family val="2"/>
            <charset val="238"/>
          </rPr>
          <t>Pro veduci:</t>
        </r>
        <r>
          <rPr>
            <sz val="9"/>
            <color indexed="81"/>
            <rFont val="Segoe UI"/>
            <family val="2"/>
            <charset val="238"/>
          </rPr>
          <t xml:space="preserve">
prevod peňažných prostriedkov z podnikateľskej činnosti</t>
        </r>
      </text>
    </comment>
    <comment ref="E59" authorId="0" shapeId="0" xr:uid="{7907CD56-0FCB-4A31-AC57-7E345DE1A446}">
      <text>
        <r>
          <rPr>
            <b/>
            <sz val="9"/>
            <color indexed="81"/>
            <rFont val="Segoe UI"/>
            <family val="2"/>
            <charset val="238"/>
          </rPr>
          <t>Pro veduci:</t>
        </r>
        <r>
          <rPr>
            <sz val="9"/>
            <color indexed="81"/>
            <rFont val="Segoe UI"/>
            <family val="2"/>
            <charset val="238"/>
          </rPr>
          <t xml:space="preserve">
budova PrO </t>
        </r>
      </text>
    </comment>
    <comment ref="E60" authorId="0" shapeId="0" xr:uid="{1B56484F-7B38-4287-A564-C5DF9F9A92A9}">
      <text>
        <r>
          <rPr>
            <b/>
            <sz val="9"/>
            <color indexed="81"/>
            <rFont val="Segoe UI"/>
            <family val="2"/>
            <charset val="238"/>
          </rPr>
          <t>Pro veduci:</t>
        </r>
        <r>
          <rPr>
            <sz val="9"/>
            <color indexed="81"/>
            <rFont val="Segoe UI"/>
            <family val="2"/>
            <charset val="238"/>
          </rPr>
          <t xml:space="preserve">
údržba IVES, poštovné, poplatky banke, telefón, poplatok RTVS; iné, školenia</t>
        </r>
      </text>
    </comment>
    <comment ref="E81" authorId="0" shapeId="0" xr:uid="{1C03E23F-D8A9-4247-92CD-8F3A2E96DAC8}">
      <text>
        <r>
          <rPr>
            <b/>
            <sz val="9"/>
            <color indexed="81"/>
            <rFont val="Segoe UI"/>
            <family val="2"/>
            <charset val="238"/>
          </rPr>
          <t>Pro veduci:</t>
        </r>
        <r>
          <rPr>
            <sz val="9"/>
            <color indexed="81"/>
            <rFont val="Segoe UI"/>
            <family val="2"/>
            <charset val="238"/>
          </rPr>
          <t xml:space="preserve">
materiál 3000€ (30 svietidiel na komplet);
2100€ nájom plošiny (25€ na hod. *7 hod.*12x raz za mesiac s technikom)</t>
        </r>
      </text>
    </comment>
    <comment ref="E84" authorId="0" shapeId="0" xr:uid="{D5E876FB-9061-4494-8E88-E02538687854}">
      <text>
        <r>
          <rPr>
            <b/>
            <sz val="9"/>
            <color indexed="81"/>
            <rFont val="Segoe UI"/>
            <family val="2"/>
            <charset val="238"/>
          </rPr>
          <t>Pro veduci:</t>
        </r>
        <r>
          <rPr>
            <sz val="9"/>
            <color indexed="81"/>
            <rFont val="Segoe UI"/>
            <family val="2"/>
            <charset val="238"/>
          </rPr>
          <t xml:space="preserve">
údržba detského ihriska vo Dvore; jarné orezávanie konárov; vianočná výzdoba</t>
        </r>
      </text>
    </comment>
    <comment ref="E88" authorId="0" shapeId="0" xr:uid="{B502E687-04ED-4FC8-8653-67ED0C985CD1}">
      <text>
        <r>
          <rPr>
            <b/>
            <sz val="9"/>
            <color indexed="81"/>
            <rFont val="Segoe UI"/>
            <family val="2"/>
            <charset val="238"/>
          </rPr>
          <t>Pro veduci:</t>
        </r>
        <r>
          <rPr>
            <sz val="9"/>
            <color indexed="81"/>
            <rFont val="Segoe UI"/>
            <family val="2"/>
            <charset val="238"/>
          </rPr>
          <t xml:space="preserve">
JCB - 4x servis = 4 000€;
GAZ - opravy = 6 000€
MAN - servis = 700€;
Poistenie na vozidlá = 1300€;
Ostatné opravy a servis, STK, EK, atď = 2 400€</t>
        </r>
      </text>
    </comment>
    <comment ref="E119" authorId="0" shapeId="0" xr:uid="{5A99F092-37F0-4110-94B3-E5FA6E1015C3}">
      <text>
        <r>
          <rPr>
            <b/>
            <sz val="9"/>
            <color indexed="81"/>
            <rFont val="Segoe UI"/>
            <family val="2"/>
            <charset val="238"/>
          </rPr>
          <t>Pro veduci:</t>
        </r>
        <r>
          <rPr>
            <sz val="9"/>
            <color indexed="81"/>
            <rFont val="Segoe UI"/>
            <family val="2"/>
            <charset val="238"/>
          </rPr>
          <t xml:space="preserve">
15 000 € - MK odvodnenie - plastové rúry s priemerom 600 mm SN8 a žb rúry DN 800 mm, cez cestu so železobet. rúrami; v celkovej dĺžke 95(Plastové 600) a 105 metrov(žb 800) (cez gaberka-birošíka) (Plastové 7600€, žb. rúry 5600€, kamenivo 800€, nafta 1000€;
2 000 € - dokončenie odvodnenia na moste na Potočnej;
7 500 € - MK odvodnenie pred parkom a popod Kino Goral (BGU žľab, obrubníky, priekopové žľaby);
1 000 € - oprava "školského kanála" na Mlynskej ulici
               </t>
        </r>
      </text>
    </comment>
    <comment ref="E120" authorId="1" shapeId="0" xr:uid="{38031B98-5FE6-4F2A-884F-6DD49F0089C3}">
      <text>
        <r>
          <rPr>
            <b/>
            <sz val="9"/>
            <color indexed="81"/>
            <rFont val="Segoe UI"/>
            <family val="2"/>
            <charset val="238"/>
          </rPr>
          <t>DSL:</t>
        </r>
        <r>
          <rPr>
            <sz val="9"/>
            <color indexed="81"/>
            <rFont val="Segoe UI"/>
            <family val="2"/>
            <charset val="238"/>
          </rPr>
          <t xml:space="preserve">
Zemné práce - Lokalita Predná Hora po uložení splaškovej kanalizácie = 27 000€
Zemné práce - bagrovanie cesty od Sintry po richtársku cestu+nová cesta pod Kicorou od šatní=  12 000€;
Zemné práce - vysypať cestu k ČOV po uložení VN = 3500€
Ďalšie ZP 4000€ - iné;                        </t>
        </r>
      </text>
    </comment>
    <comment ref="F123" authorId="0" shapeId="0" xr:uid="{CB783DFA-4C8A-4A61-95B5-727D971AB3D2}">
      <text>
        <r>
          <rPr>
            <b/>
            <sz val="9"/>
            <color indexed="81"/>
            <rFont val="Segoe UI"/>
            <family val="2"/>
            <charset val="238"/>
          </rPr>
          <t>Pro veduci:</t>
        </r>
        <r>
          <rPr>
            <sz val="9"/>
            <color indexed="81"/>
            <rFont val="Segoe UI"/>
            <family val="2"/>
            <charset val="238"/>
          </rPr>
          <t xml:space="preserve">
platba DPH za mesiac 12/2021</t>
        </r>
      </text>
    </comment>
    <comment ref="E171" authorId="1" shapeId="0" xr:uid="{3CD25B13-C282-4D53-B21A-97B793D20785}">
      <text>
        <r>
          <rPr>
            <b/>
            <sz val="9"/>
            <color indexed="81"/>
            <rFont val="Segoe UI"/>
            <family val="2"/>
            <charset val="238"/>
          </rPr>
          <t xml:space="preserve">DSL: </t>
        </r>
        <r>
          <rPr>
            <sz val="9"/>
            <color indexed="81"/>
            <rFont val="Segoe UI"/>
            <family val="2"/>
            <charset val="238"/>
          </rPr>
          <t xml:space="preserve">
Cena 1m = cca 130€
Ul. Jána Krstiteľa- 500 m - hlavné kanalizačné potrubie + 300 m prípojok= 60 000€
             </t>
        </r>
      </text>
    </comment>
  </commentList>
</comments>
</file>

<file path=xl/sharedStrings.xml><?xml version="1.0" encoding="utf-8"?>
<sst xmlns="http://schemas.openxmlformats.org/spreadsheetml/2006/main" count="438" uniqueCount="157">
  <si>
    <t>(sumy sú uvádzané v €)</t>
  </si>
  <si>
    <t>PRÍJMOVÁ ČASŤ</t>
  </si>
  <si>
    <t>Text</t>
  </si>
  <si>
    <t xml:space="preserve"> </t>
  </si>
  <si>
    <t>BEŽNÉ PRÍJMY SPOLU</t>
  </si>
  <si>
    <t>VÝDAVKOVÁ ČASŤ</t>
  </si>
  <si>
    <t>Služby občanom</t>
  </si>
  <si>
    <t>Bezpečnosť, právo a poriadok</t>
  </si>
  <si>
    <t>Odpadové hospodárstvo</t>
  </si>
  <si>
    <t>Pozemné komunikácie</t>
  </si>
  <si>
    <t>Všeobecný materiál</t>
  </si>
  <si>
    <t>Prostredie pre život</t>
  </si>
  <si>
    <t>Stravovanie</t>
  </si>
  <si>
    <t>Podporná činnosť</t>
  </si>
  <si>
    <t>VÝDAVKY SPOLU</t>
  </si>
  <si>
    <t>Návrhy rozpočtov</t>
  </si>
  <si>
    <t>MK - odvodnenie, lapače (príspevok)</t>
  </si>
  <si>
    <t>Zdroj</t>
  </si>
  <si>
    <t>41</t>
  </si>
  <si>
    <t>Položka, podpoložka</t>
  </si>
  <si>
    <t xml:space="preserve">Mzdové náklady </t>
  </si>
  <si>
    <t>Služby občanom - cintorín</t>
  </si>
  <si>
    <t>Odvody</t>
  </si>
  <si>
    <t>Pracovné odevy, obuv a prac. pomôcky</t>
  </si>
  <si>
    <t>Prídel do sociálneho fondu</t>
  </si>
  <si>
    <t>Knihy - odborná literatúra</t>
  </si>
  <si>
    <t>ostatné služby</t>
  </si>
  <si>
    <t>Program 12</t>
  </si>
  <si>
    <t>Cintorín údržba - šparovanie, kosenie, zber</t>
  </si>
  <si>
    <t>Požiarna ochrana - prehliadky</t>
  </si>
  <si>
    <t>Požiarna ochrana - protipožiarne prístrešky</t>
  </si>
  <si>
    <t>Protipožiarne povodňové šachty</t>
  </si>
  <si>
    <t>Protipožiarne označenie</t>
  </si>
  <si>
    <t>Cintorín výstavba</t>
  </si>
  <si>
    <t>Cintorín - osvetlenie</t>
  </si>
  <si>
    <t>MK údržba</t>
  </si>
  <si>
    <t>Dopravné značenie</t>
  </si>
  <si>
    <t>Označenie ulíc</t>
  </si>
  <si>
    <t>Predlženie priepustov</t>
  </si>
  <si>
    <t>Verejné osvetlenie výstavba</t>
  </si>
  <si>
    <t>Verejné osvetlenie údržba</t>
  </si>
  <si>
    <t>Verejný rozhlas výstavba</t>
  </si>
  <si>
    <t>Verejný rozhlas údržba</t>
  </si>
  <si>
    <t>Verejné priestranstvo/verejná výzdoba</t>
  </si>
  <si>
    <t>Sklad; Garáže; ZDR; Budova OcÚ; Pošta; Ovocie a zeleniena</t>
  </si>
  <si>
    <t>Spolu</t>
  </si>
  <si>
    <t>Akcie obce</t>
  </si>
  <si>
    <t>Spevnené krajnice</t>
  </si>
  <si>
    <t>Spolu akcie obce</t>
  </si>
  <si>
    <t>Hlavná činnosť</t>
  </si>
  <si>
    <t>Zber  VOK</t>
  </si>
  <si>
    <t>Zber plastov</t>
  </si>
  <si>
    <t>Zber skla</t>
  </si>
  <si>
    <t>Zber papiera</t>
  </si>
  <si>
    <t>Zber nebezpečného odpadu</t>
  </si>
  <si>
    <t>Zber a odvoz TKO /MOK/</t>
  </si>
  <si>
    <t>Spolu hlavná činnosť</t>
  </si>
  <si>
    <t>Zberný dvor/Divoké skládky</t>
  </si>
  <si>
    <t>Údržba MK - Zemné práce+navážka štrku</t>
  </si>
  <si>
    <t>Podnikateľská činnosť</t>
  </si>
  <si>
    <t>Pohrebné služby</t>
  </si>
  <si>
    <t>Vodovod údržba</t>
  </si>
  <si>
    <t>Vodovod výstavba - rodinné prípojky</t>
  </si>
  <si>
    <t xml:space="preserve">Vodojem údržba </t>
  </si>
  <si>
    <t>Vodojem rauš, pramene</t>
  </si>
  <si>
    <t>Zásobné a prívodné potrubie</t>
  </si>
  <si>
    <t xml:space="preserve">Predľženie vodov.siete </t>
  </si>
  <si>
    <t>Splaškový kanál</t>
  </si>
  <si>
    <t>Prečerpávačky</t>
  </si>
  <si>
    <t>ČOV prevádzka, kontrola kanála</t>
  </si>
  <si>
    <t>Obyvateľstvo</t>
  </si>
  <si>
    <t>Výstavba - rozšírenie kanalizácie (a ČOV)</t>
  </si>
  <si>
    <t xml:space="preserve">Spolu </t>
  </si>
  <si>
    <t>Spolu podnikateľská činnosť</t>
  </si>
  <si>
    <t xml:space="preserve">Služby občanom </t>
  </si>
  <si>
    <t>Spolu 04;06;12</t>
  </si>
  <si>
    <t>Príspevok od obce</t>
  </si>
  <si>
    <t>Vlastné príjmy</t>
  </si>
  <si>
    <t>TKO separovaný zber</t>
  </si>
  <si>
    <t>Iné príjmy</t>
  </si>
  <si>
    <t>Iná podnikateľská činnosť</t>
  </si>
  <si>
    <t xml:space="preserve">Iné - práce OcÚ </t>
  </si>
  <si>
    <t>Odber vody</t>
  </si>
  <si>
    <t>Vodovodné prípojky</t>
  </si>
  <si>
    <t>Poškodené vodomery</t>
  </si>
  <si>
    <t>Vodomer vlastný zdroj</t>
  </si>
  <si>
    <t>Stočné</t>
  </si>
  <si>
    <t>Náhrady,refundácie</t>
  </si>
  <si>
    <t>Bežný tr.-,sp.kraj.,divoké skládky</t>
  </si>
  <si>
    <t>Volvo - opravy, údržba, špec. kvapaliny, poistenie</t>
  </si>
  <si>
    <t>Dopravné - Dacia</t>
  </si>
  <si>
    <t>Renault</t>
  </si>
  <si>
    <t>Bežný tr.-MK odvodnenie/ Zemné práce</t>
  </si>
  <si>
    <t>Práce pre iné PO</t>
  </si>
  <si>
    <t>Dane (DPH)</t>
  </si>
  <si>
    <t>prostriedky z predchádzajúcich rokov</t>
  </si>
  <si>
    <t>Náhrady príjmu</t>
  </si>
  <si>
    <t>Energie - plyn + el. energia</t>
  </si>
  <si>
    <t xml:space="preserve">Rekonštrukcia chodníkov </t>
  </si>
  <si>
    <t>FNC</t>
  </si>
  <si>
    <t xml:space="preserve">Bežný transfér Obce na HČ  </t>
  </si>
  <si>
    <t>Bežný transfér Obce na TKO</t>
  </si>
  <si>
    <t>Kapitálový transfer - prekládka plynovodu</t>
  </si>
  <si>
    <t>223;229</t>
  </si>
  <si>
    <t>41;46</t>
  </si>
  <si>
    <t>41;71</t>
  </si>
  <si>
    <t>0451</t>
  </si>
  <si>
    <t>610;637027</t>
  </si>
  <si>
    <t>Náhrady príjmu/ odchodné</t>
  </si>
  <si>
    <t>0510</t>
  </si>
  <si>
    <t>0320</t>
  </si>
  <si>
    <t>0640</t>
  </si>
  <si>
    <t>0830</t>
  </si>
  <si>
    <t>0620</t>
  </si>
  <si>
    <t>Opravy a servis aút, poistenie (JCB, UN, MAN, Gazelle, Vega);</t>
  </si>
  <si>
    <t>71</t>
  </si>
  <si>
    <t>Zber kovov - plechovky + VKM</t>
  </si>
  <si>
    <t>610;620;630;640</t>
  </si>
  <si>
    <t>Rekonštrukcia strechy obecného úradu</t>
  </si>
  <si>
    <t>Výstavba nadstavby pošty</t>
  </si>
  <si>
    <t>Zateplenie budovy PrO</t>
  </si>
  <si>
    <t>0520</t>
  </si>
  <si>
    <t>0840</t>
  </si>
  <si>
    <t>0630</t>
  </si>
  <si>
    <t>717001</t>
  </si>
  <si>
    <t>717002</t>
  </si>
  <si>
    <t>Rekonštrukcia vodovodnej siete</t>
  </si>
  <si>
    <t>Práce pre PO</t>
  </si>
  <si>
    <t>46;41</t>
  </si>
  <si>
    <t>Autobusové zastávky</t>
  </si>
  <si>
    <t>Kapitálový transfer - výstavba verejného osvetlnenia</t>
  </si>
  <si>
    <t>Kap. transfer - projektová dokumentácia - vodovod</t>
  </si>
  <si>
    <t>Vodovod - kapitálový transfer - projektová dok.</t>
  </si>
  <si>
    <t>vratka z nevyčerpaných kap. transferov roka 2020</t>
  </si>
  <si>
    <t>vratky z nev. bežných transferov z roku 2020</t>
  </si>
  <si>
    <t>vratky z nev. kapit. transferov z roku 2020</t>
  </si>
  <si>
    <t>Kapitálový transfer - výstavba vodovodnej siete</t>
  </si>
  <si>
    <t>Vodovod výstavba- kapitálový transfer</t>
  </si>
  <si>
    <t>Rekoštrukcia ČOV</t>
  </si>
  <si>
    <t>Kapitálový transfer - rekonštrukcia ČOV</t>
  </si>
  <si>
    <t>Kapitálový transfer - nadstavba OcÚ</t>
  </si>
  <si>
    <t>Rozpočet 2022</t>
  </si>
  <si>
    <t>Úprava 07.02.2022</t>
  </si>
  <si>
    <t>Úprava 27.06.2022</t>
  </si>
  <si>
    <t>Rozpočet po úpravách</t>
  </si>
  <si>
    <t>Čerpanie</t>
  </si>
  <si>
    <t>Hospodárenie PrO za 1. polrok 2022</t>
  </si>
  <si>
    <t>Čerpanie v %</t>
  </si>
  <si>
    <t>637044;223001</t>
  </si>
  <si>
    <t>637044;292</t>
  </si>
  <si>
    <t>633006;637044</t>
  </si>
  <si>
    <t>633009;637044</t>
  </si>
  <si>
    <t>633010;637044</t>
  </si>
  <si>
    <t>634; 637044</t>
  </si>
  <si>
    <t>632001; 637044</t>
  </si>
  <si>
    <t>634;637044</t>
  </si>
  <si>
    <t>632001;637044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</si>
</sst>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20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i/>
      <sz val="9"/>
      <color indexed="8"/>
      <name val="Times New Roman"/>
      <family val="1"/>
      <charset val="238"/>
    </font>
    <font>
      <b/>
      <i/>
      <sz val="10"/>
      <color indexed="8"/>
      <name val="Times New Roman"/>
      <family val="1"/>
      <charset val="238"/>
    </font>
    <font>
      <b/>
      <i/>
      <sz val="9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9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0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i/>
      <sz val="9"/>
      <color rgb="FF000000"/>
      <name val="Times New Roman"/>
      <family val="1"/>
      <charset val="238"/>
    </font>
    <font>
      <b/>
      <i/>
      <sz val="10"/>
      <color rgb="FF000000"/>
      <name val="Times New Roman"/>
      <family val="1"/>
      <charset val="238"/>
    </font>
    <font>
      <sz val="8"/>
      <name val="Calibri"/>
      <family val="2"/>
      <charset val="238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5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indexed="55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5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969696"/>
      </patternFill>
    </fill>
    <fill>
      <patternFill patternType="solid">
        <fgColor rgb="FFC4D79B"/>
        <bgColor rgb="FF000000"/>
      </patternFill>
    </fill>
    <fill>
      <patternFill patternType="solid">
        <fgColor theme="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3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2" borderId="6" xfId="1" applyFont="1" applyFill="1" applyBorder="1"/>
    <xf numFmtId="0" fontId="8" fillId="2" borderId="5" xfId="1" applyFont="1" applyFill="1" applyBorder="1"/>
    <xf numFmtId="0" fontId="9" fillId="14" borderId="1" xfId="0" applyFont="1" applyFill="1" applyBorder="1" applyAlignment="1">
      <alignment horizontal="center"/>
    </xf>
    <xf numFmtId="0" fontId="10" fillId="5" borderId="1" xfId="1" applyFont="1" applyFill="1" applyBorder="1"/>
    <xf numFmtId="0" fontId="10" fillId="6" borderId="1" xfId="1" applyFont="1" applyFill="1" applyBorder="1"/>
    <xf numFmtId="2" fontId="7" fillId="5" borderId="1" xfId="0" applyNumberFormat="1" applyFont="1" applyFill="1" applyBorder="1"/>
    <xf numFmtId="0" fontId="11" fillId="0" borderId="1" xfId="1" applyFont="1" applyBorder="1"/>
    <xf numFmtId="0" fontId="11" fillId="3" borderId="1" xfId="1" applyFont="1" applyFill="1" applyBorder="1"/>
    <xf numFmtId="2" fontId="4" fillId="11" borderId="1" xfId="0" applyNumberFormat="1" applyFont="1" applyFill="1" applyBorder="1"/>
    <xf numFmtId="0" fontId="11" fillId="0" borderId="11" xfId="1" applyFont="1" applyBorder="1"/>
    <xf numFmtId="0" fontId="11" fillId="0" borderId="8" xfId="1" applyFont="1" applyBorder="1"/>
    <xf numFmtId="0" fontId="13" fillId="9" borderId="1" xfId="1" applyFont="1" applyFill="1" applyBorder="1"/>
    <xf numFmtId="2" fontId="13" fillId="9" borderId="1" xfId="1" applyNumberFormat="1" applyFont="1" applyFill="1" applyBorder="1"/>
    <xf numFmtId="2" fontId="14" fillId="9" borderId="1" xfId="0" applyNumberFormat="1" applyFont="1" applyFill="1" applyBorder="1"/>
    <xf numFmtId="2" fontId="8" fillId="12" borderId="1" xfId="1" applyNumberFormat="1" applyFont="1" applyFill="1" applyBorder="1"/>
    <xf numFmtId="0" fontId="11" fillId="4" borderId="1" xfId="1" applyFont="1" applyFill="1" applyBorder="1"/>
    <xf numFmtId="0" fontId="15" fillId="3" borderId="0" xfId="0" applyFont="1" applyFill="1"/>
    <xf numFmtId="2" fontId="6" fillId="11" borderId="1" xfId="0" applyNumberFormat="1" applyFont="1" applyFill="1" applyBorder="1"/>
    <xf numFmtId="0" fontId="11" fillId="7" borderId="1" xfId="1" applyFont="1" applyFill="1" applyBorder="1"/>
    <xf numFmtId="0" fontId="11" fillId="8" borderId="1" xfId="1" applyFont="1" applyFill="1" applyBorder="1"/>
    <xf numFmtId="0" fontId="4" fillId="0" borderId="0" xfId="0" applyFont="1"/>
    <xf numFmtId="2" fontId="17" fillId="2" borderId="5" xfId="0" applyNumberFormat="1" applyFont="1" applyFill="1" applyBorder="1"/>
    <xf numFmtId="0" fontId="8" fillId="2" borderId="1" xfId="1" applyFont="1" applyFill="1" applyBorder="1"/>
    <xf numFmtId="49" fontId="11" fillId="0" borderId="1" xfId="1" applyNumberFormat="1" applyFont="1" applyBorder="1"/>
    <xf numFmtId="0" fontId="8" fillId="6" borderId="1" xfId="1" applyFont="1" applyFill="1" applyBorder="1"/>
    <xf numFmtId="2" fontId="8" fillId="6" borderId="1" xfId="1" applyNumberFormat="1" applyFont="1" applyFill="1" applyBorder="1"/>
    <xf numFmtId="2" fontId="9" fillId="5" borderId="1" xfId="0" applyNumberFormat="1" applyFont="1" applyFill="1" applyBorder="1"/>
    <xf numFmtId="0" fontId="11" fillId="13" borderId="1" xfId="0" applyFont="1" applyFill="1" applyBorder="1"/>
    <xf numFmtId="0" fontId="11" fillId="0" borderId="1" xfId="0" applyFont="1" applyBorder="1"/>
    <xf numFmtId="0" fontId="3" fillId="3" borderId="0" xfId="0" applyFont="1" applyFill="1"/>
    <xf numFmtId="0" fontId="16" fillId="0" borderId="1" xfId="0" applyFont="1" applyBorder="1"/>
    <xf numFmtId="49" fontId="11" fillId="4" borderId="1" xfId="1" applyNumberFormat="1" applyFont="1" applyFill="1" applyBorder="1"/>
    <xf numFmtId="2" fontId="3" fillId="0" borderId="0" xfId="0" applyNumberFormat="1" applyFont="1"/>
    <xf numFmtId="2" fontId="6" fillId="11" borderId="1" xfId="0" applyNumberFormat="1" applyFont="1" applyFill="1" applyBorder="1" applyAlignment="1">
      <alignment wrapText="1"/>
    </xf>
    <xf numFmtId="2" fontId="6" fillId="15" borderId="1" xfId="0" applyNumberFormat="1" applyFont="1" applyFill="1" applyBorder="1"/>
    <xf numFmtId="49" fontId="12" fillId="9" borderId="11" xfId="1" applyNumberFormat="1" applyFont="1" applyFill="1" applyBorder="1"/>
    <xf numFmtId="49" fontId="12" fillId="9" borderId="8" xfId="1" applyNumberFormat="1" applyFont="1" applyFill="1" applyBorder="1"/>
    <xf numFmtId="0" fontId="17" fillId="2" borderId="6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2" fillId="9" borderId="11" xfId="1" applyFont="1" applyFill="1" applyBorder="1"/>
    <xf numFmtId="0" fontId="12" fillId="9" borderId="8" xfId="1" applyFont="1" applyFill="1" applyBorder="1"/>
    <xf numFmtId="49" fontId="8" fillId="6" borderId="11" xfId="1" applyNumberFormat="1" applyFont="1" applyFill="1" applyBorder="1"/>
    <xf numFmtId="49" fontId="8" fillId="6" borderId="8" xfId="1" applyNumberFormat="1" applyFont="1" applyFill="1" applyBorder="1"/>
    <xf numFmtId="0" fontId="18" fillId="10" borderId="2" xfId="1" applyFont="1" applyFill="1" applyBorder="1"/>
    <xf numFmtId="0" fontId="21" fillId="0" borderId="1" xfId="1" applyFont="1" applyBorder="1"/>
    <xf numFmtId="0" fontId="21" fillId="0" borderId="8" xfId="1" applyFont="1" applyBorder="1"/>
    <xf numFmtId="2" fontId="4" fillId="16" borderId="1" xfId="0" applyNumberFormat="1" applyFont="1" applyFill="1" applyBorder="1"/>
    <xf numFmtId="0" fontId="21" fillId="0" borderId="1" xfId="1" applyFont="1" applyBorder="1" applyAlignment="1">
      <alignment horizontal="right"/>
    </xf>
    <xf numFmtId="1" fontId="6" fillId="11" borderId="1" xfId="0" applyNumberFormat="1" applyFont="1" applyFill="1" applyBorder="1"/>
    <xf numFmtId="0" fontId="21" fillId="17" borderId="1" xfId="1" applyFont="1" applyFill="1" applyBorder="1" applyAlignment="1">
      <alignment horizontal="right"/>
    </xf>
    <xf numFmtId="0" fontId="21" fillId="17" borderId="1" xfId="1" applyFont="1" applyFill="1" applyBorder="1"/>
    <xf numFmtId="0" fontId="21" fillId="18" borderId="1" xfId="1" applyFont="1" applyFill="1" applyBorder="1" applyAlignment="1">
      <alignment horizontal="right"/>
    </xf>
    <xf numFmtId="0" fontId="22" fillId="17" borderId="1" xfId="1" applyFont="1" applyFill="1" applyBorder="1"/>
    <xf numFmtId="49" fontId="21" fillId="0" borderId="1" xfId="1" applyNumberFormat="1" applyFont="1" applyBorder="1"/>
    <xf numFmtId="49" fontId="23" fillId="17" borderId="1" xfId="1" applyNumberFormat="1" applyFont="1" applyFill="1" applyBorder="1"/>
    <xf numFmtId="3" fontId="21" fillId="0" borderId="1" xfId="1" applyNumberFormat="1" applyFont="1" applyBorder="1" applyAlignment="1">
      <alignment horizontal="right"/>
    </xf>
    <xf numFmtId="49" fontId="21" fillId="0" borderId="11" xfId="1" applyNumberFormat="1" applyFont="1" applyBorder="1"/>
    <xf numFmtId="49" fontId="24" fillId="19" borderId="11" xfId="1" applyNumberFormat="1" applyFont="1" applyFill="1" applyBorder="1"/>
    <xf numFmtId="49" fontId="24" fillId="19" borderId="8" xfId="1" applyNumberFormat="1" applyFont="1" applyFill="1" applyBorder="1"/>
    <xf numFmtId="0" fontId="25" fillId="19" borderId="1" xfId="1" applyFont="1" applyFill="1" applyBorder="1"/>
    <xf numFmtId="49" fontId="23" fillId="20" borderId="11" xfId="1" applyNumberFormat="1" applyFont="1" applyFill="1" applyBorder="1"/>
    <xf numFmtId="0" fontId="21" fillId="20" borderId="1" xfId="1" applyFont="1" applyFill="1" applyBorder="1"/>
    <xf numFmtId="49" fontId="23" fillId="20" borderId="1" xfId="1" applyNumberFormat="1" applyFont="1" applyFill="1" applyBorder="1"/>
    <xf numFmtId="2" fontId="25" fillId="19" borderId="1" xfId="1" applyNumberFormat="1" applyFont="1" applyFill="1" applyBorder="1"/>
    <xf numFmtId="49" fontId="21" fillId="18" borderId="1" xfId="1" applyNumberFormat="1" applyFont="1" applyFill="1" applyBorder="1"/>
    <xf numFmtId="49" fontId="21" fillId="18" borderId="1" xfId="1" applyNumberFormat="1" applyFont="1" applyFill="1" applyBorder="1" applyAlignment="1">
      <alignment horizontal="right"/>
    </xf>
    <xf numFmtId="49" fontId="21" fillId="18" borderId="8" xfId="1" applyNumberFormat="1" applyFont="1" applyFill="1" applyBorder="1" applyAlignment="1">
      <alignment horizontal="right"/>
    </xf>
    <xf numFmtId="0" fontId="21" fillId="0" borderId="1" xfId="0" applyFont="1" applyBorder="1"/>
    <xf numFmtId="49" fontId="21" fillId="17" borderId="1" xfId="1" applyNumberFormat="1" applyFont="1" applyFill="1" applyBorder="1"/>
    <xf numFmtId="2" fontId="10" fillId="6" borderId="1" xfId="1" applyNumberFormat="1" applyFont="1" applyFill="1" applyBorder="1"/>
    <xf numFmtId="2" fontId="9" fillId="14" borderId="1" xfId="0" applyNumberFormat="1" applyFont="1" applyFill="1" applyBorder="1" applyAlignment="1">
      <alignment horizontal="center"/>
    </xf>
    <xf numFmtId="0" fontId="21" fillId="0" borderId="8" xfId="1" applyFont="1" applyBorder="1" applyAlignment="1">
      <alignment horizontal="right"/>
    </xf>
    <xf numFmtId="0" fontId="11" fillId="8" borderId="1" xfId="1" applyFont="1" applyFill="1" applyBorder="1" applyAlignment="1">
      <alignment horizontal="right"/>
    </xf>
    <xf numFmtId="0" fontId="21" fillId="0" borderId="11" xfId="1" applyFont="1" applyBorder="1"/>
    <xf numFmtId="49" fontId="11" fillId="4" borderId="11" xfId="1" applyNumberFormat="1" applyFont="1" applyFill="1" applyBorder="1"/>
    <xf numFmtId="0" fontId="11" fillId="8" borderId="8" xfId="1" applyFont="1" applyFill="1" applyBorder="1" applyAlignment="1">
      <alignment horizontal="right"/>
    </xf>
    <xf numFmtId="49" fontId="11" fillId="0" borderId="11" xfId="1" applyNumberFormat="1" applyFont="1" applyBorder="1"/>
    <xf numFmtId="0" fontId="11" fillId="8" borderId="8" xfId="1" applyFont="1" applyFill="1" applyBorder="1"/>
    <xf numFmtId="10" fontId="4" fillId="11" borderId="1" xfId="2" applyNumberFormat="1" applyFont="1" applyFill="1" applyBorder="1"/>
    <xf numFmtId="9" fontId="6" fillId="15" borderId="1" xfId="2" applyFont="1" applyFill="1" applyBorder="1"/>
    <xf numFmtId="10" fontId="13" fillId="9" borderId="1" xfId="2" applyNumberFormat="1" applyFont="1" applyFill="1" applyBorder="1"/>
    <xf numFmtId="10" fontId="8" fillId="12" borderId="1" xfId="2" applyNumberFormat="1" applyFont="1" applyFill="1" applyBorder="1"/>
    <xf numFmtId="10" fontId="6" fillId="15" borderId="1" xfId="2" applyNumberFormat="1" applyFont="1" applyFill="1" applyBorder="1"/>
    <xf numFmtId="10" fontId="4" fillId="16" borderId="1" xfId="2" applyNumberFormat="1" applyFont="1" applyFill="1" applyBorder="1"/>
    <xf numFmtId="10" fontId="17" fillId="2" borderId="5" xfId="2" applyNumberFormat="1" applyFont="1" applyFill="1" applyBorder="1"/>
    <xf numFmtId="10" fontId="8" fillId="6" borderId="1" xfId="2" applyNumberFormat="1" applyFont="1" applyFill="1" applyBorder="1"/>
    <xf numFmtId="0" fontId="8" fillId="2" borderId="5" xfId="0" applyFont="1" applyFill="1" applyBorder="1" applyAlignment="1">
      <alignment horizontal="center" wrapText="1"/>
    </xf>
    <xf numFmtId="1" fontId="4" fillId="11" borderId="1" xfId="0" applyNumberFormat="1" applyFont="1" applyFill="1" applyBorder="1"/>
    <xf numFmtId="1" fontId="6" fillId="15" borderId="1" xfId="0" applyNumberFormat="1" applyFont="1" applyFill="1" applyBorder="1"/>
    <xf numFmtId="0" fontId="8" fillId="12" borderId="12" xfId="1" applyFont="1" applyFill="1" applyBorder="1" applyAlignment="1">
      <alignment horizontal="left"/>
    </xf>
    <xf numFmtId="0" fontId="8" fillId="12" borderId="14" xfId="1" applyFont="1" applyFill="1" applyBorder="1" applyAlignment="1">
      <alignment horizontal="left"/>
    </xf>
    <xf numFmtId="0" fontId="8" fillId="12" borderId="13" xfId="1" applyFont="1" applyFill="1" applyBorder="1" applyAlignment="1">
      <alignment horizontal="left"/>
    </xf>
    <xf numFmtId="0" fontId="18" fillId="10" borderId="2" xfId="1" applyFont="1" applyFill="1" applyBorder="1"/>
    <xf numFmtId="0" fontId="18" fillId="10" borderId="3" xfId="1" applyFont="1" applyFill="1" applyBorder="1"/>
    <xf numFmtId="0" fontId="18" fillId="10" borderId="4" xfId="1" applyFont="1" applyFill="1" applyBorder="1"/>
    <xf numFmtId="0" fontId="17" fillId="2" borderId="6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6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8" fillId="14" borderId="12" xfId="1" applyFont="1" applyFill="1" applyBorder="1" applyAlignment="1">
      <alignment horizontal="center"/>
    </xf>
    <xf numFmtId="0" fontId="8" fillId="14" borderId="14" xfId="1" applyFont="1" applyFill="1" applyBorder="1" applyAlignment="1">
      <alignment horizontal="center"/>
    </xf>
    <xf numFmtId="0" fontId="8" fillId="14" borderId="13" xfId="1" applyFont="1" applyFill="1" applyBorder="1" applyAlignment="1">
      <alignment horizontal="center"/>
    </xf>
    <xf numFmtId="0" fontId="8" fillId="12" borderId="11" xfId="1" applyFont="1" applyFill="1" applyBorder="1" applyAlignment="1">
      <alignment horizontal="left"/>
    </xf>
    <xf numFmtId="0" fontId="8" fillId="12" borderId="7" xfId="1" applyFont="1" applyFill="1" applyBorder="1" applyAlignment="1">
      <alignment horizontal="left"/>
    </xf>
    <xf numFmtId="0" fontId="8" fillId="12" borderId="8" xfId="1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</cellXfs>
  <cellStyles count="3">
    <cellStyle name="Excel Built-in Normal" xfId="1" xr:uid="{00000000-0005-0000-0000-000000000000}"/>
    <cellStyle name="Normálna" xfId="0" builtinId="0"/>
    <cellStyle name="Percentá" xfId="2" builtinId="5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9525</xdr:rowOff>
    </xdr:from>
    <xdr:to>
      <xdr:col>2</xdr:col>
      <xdr:colOff>0</xdr:colOff>
      <xdr:row>2</xdr:row>
      <xdr:rowOff>142875</xdr:rowOff>
    </xdr:to>
    <xdr:pic>
      <xdr:nvPicPr>
        <xdr:cNvPr id="2" name="Obrázok 1" descr="Lendak">
          <a:extLst>
            <a:ext uri="{FF2B5EF4-FFF2-40B4-BE49-F238E27FC236}">
              <a16:creationId xmlns:a16="http://schemas.microsoft.com/office/drawing/2014/main" id="{8BC17CB5-D693-4CB9-9411-190265C5D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" y="9525"/>
          <a:ext cx="6286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_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2_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03_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04_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05_202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06_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_2022"/>
      <sheetName val="Výd. 01_2022"/>
      <sheetName val="Nákl.01_2022"/>
      <sheetName val="Príspevok"/>
      <sheetName val="BČ"/>
      <sheetName val="TKO"/>
      <sheetName val="Ocú práce"/>
      <sheetName val="VČ"/>
      <sheetName val="Hárok1"/>
      <sheetName val="Hárok2"/>
      <sheetName val="Hárok3"/>
    </sheetNames>
    <sheetDataSet>
      <sheetData sheetId="0">
        <row r="166">
          <cell r="F166">
            <v>3799.56</v>
          </cell>
        </row>
        <row r="167">
          <cell r="F167">
            <v>1371.46</v>
          </cell>
        </row>
        <row r="168">
          <cell r="F168">
            <v>34.020000000000003</v>
          </cell>
        </row>
        <row r="169">
          <cell r="F169"/>
        </row>
        <row r="170">
          <cell r="F170">
            <v>199.49</v>
          </cell>
        </row>
        <row r="171">
          <cell r="F171">
            <v>32.39</v>
          </cell>
        </row>
        <row r="172">
          <cell r="F172">
            <v>457.96999999999997</v>
          </cell>
        </row>
        <row r="175">
          <cell r="F175"/>
        </row>
        <row r="177">
          <cell r="F177"/>
        </row>
        <row r="178">
          <cell r="F178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2_2022"/>
      <sheetName val="Výd. 02_2022"/>
      <sheetName val="Nákl.02_2022"/>
      <sheetName val="Príspevok"/>
      <sheetName val="BČ"/>
      <sheetName val="TKO"/>
      <sheetName val="Ocú práce"/>
      <sheetName val="VČ"/>
      <sheetName val="Hárok1"/>
      <sheetName val="Hárok2"/>
      <sheetName val="Hárok3"/>
    </sheetNames>
    <sheetDataSet>
      <sheetData sheetId="0">
        <row r="166">
          <cell r="F166">
            <v>2179.0500000000002</v>
          </cell>
        </row>
        <row r="167">
          <cell r="F167">
            <v>785.80000000000007</v>
          </cell>
        </row>
        <row r="168">
          <cell r="F168">
            <v>16.86</v>
          </cell>
        </row>
        <row r="169">
          <cell r="F169"/>
        </row>
        <row r="170">
          <cell r="F170">
            <v>104.08</v>
          </cell>
        </row>
        <row r="171">
          <cell r="F171">
            <v>20.399999999999999</v>
          </cell>
        </row>
        <row r="172">
          <cell r="F172">
            <v>11.05</v>
          </cell>
        </row>
        <row r="175">
          <cell r="F175"/>
        </row>
        <row r="177">
          <cell r="F177"/>
        </row>
        <row r="178">
          <cell r="F178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_2022"/>
      <sheetName val="Výd. 03_2022"/>
      <sheetName val="Nákl.03_2021"/>
      <sheetName val="Príspevok"/>
      <sheetName val="BČ"/>
      <sheetName val="TKO"/>
      <sheetName val="Ocú práce"/>
      <sheetName val="VČ"/>
      <sheetName val="Hárok1"/>
      <sheetName val="Hárok2"/>
      <sheetName val="Hárok3"/>
    </sheetNames>
    <sheetDataSet>
      <sheetData sheetId="0"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/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4.3</v>
          </cell>
        </row>
        <row r="175">
          <cell r="F175"/>
        </row>
        <row r="177">
          <cell r="F177"/>
        </row>
        <row r="178">
          <cell r="F178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4_2022"/>
      <sheetName val="Výd. 04_2022"/>
      <sheetName val="Nákl.04_2022"/>
      <sheetName val="Príspevok"/>
      <sheetName val="BČ"/>
      <sheetName val="TKO"/>
      <sheetName val="Ocú práce"/>
      <sheetName val="VČ"/>
      <sheetName val="Hárok1"/>
      <sheetName val="Hárok2"/>
      <sheetName val="Hárok3"/>
    </sheetNames>
    <sheetDataSet>
      <sheetData sheetId="0">
        <row r="166">
          <cell r="F166">
            <v>711.45</v>
          </cell>
        </row>
        <row r="167">
          <cell r="F167">
            <v>256</v>
          </cell>
        </row>
        <row r="168">
          <cell r="F168">
            <v>28.26</v>
          </cell>
        </row>
        <row r="169">
          <cell r="F169"/>
        </row>
        <row r="170">
          <cell r="F170">
            <v>45.43</v>
          </cell>
        </row>
        <row r="171">
          <cell r="F171">
            <v>7.1</v>
          </cell>
        </row>
        <row r="172">
          <cell r="F172">
            <v>27350.58</v>
          </cell>
        </row>
        <row r="175">
          <cell r="F175"/>
        </row>
        <row r="177">
          <cell r="F177">
            <v>18804.02</v>
          </cell>
        </row>
        <row r="178">
          <cell r="F178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5_2022"/>
      <sheetName val="Výd. 05_2022"/>
      <sheetName val="Nákl.05_2022"/>
      <sheetName val="Príspevok"/>
      <sheetName val="BČ"/>
      <sheetName val="TKO"/>
      <sheetName val="Ocú práce"/>
      <sheetName val="VČ"/>
      <sheetName val="Hárok1"/>
      <sheetName val="Hárok2"/>
      <sheetName val="Hárok3"/>
    </sheetNames>
    <sheetDataSet>
      <sheetData sheetId="0">
        <row r="166">
          <cell r="F166">
            <v>3951.87</v>
          </cell>
        </row>
        <row r="167">
          <cell r="F167">
            <v>1410.21</v>
          </cell>
        </row>
        <row r="168">
          <cell r="F168">
            <v>94.53</v>
          </cell>
        </row>
        <row r="169">
          <cell r="F169"/>
        </row>
        <row r="170">
          <cell r="F170">
            <v>170.8</v>
          </cell>
        </row>
        <row r="171">
          <cell r="F171">
            <v>40.270000000000003</v>
          </cell>
        </row>
        <row r="172">
          <cell r="F172">
            <v>4105.91</v>
          </cell>
        </row>
        <row r="175">
          <cell r="F175"/>
        </row>
        <row r="177">
          <cell r="F177">
            <v>7448.82</v>
          </cell>
        </row>
        <row r="178">
          <cell r="F178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6_2022"/>
      <sheetName val="Výd. 06_2022"/>
      <sheetName val="Nákl.06_2022"/>
      <sheetName val="Príspevok"/>
      <sheetName val="BČ"/>
      <sheetName val="TKO"/>
      <sheetName val="Ocú práce"/>
      <sheetName val="VČ"/>
      <sheetName val="Hárok1"/>
      <sheetName val="Hárok2"/>
      <sheetName val="Hárok3"/>
    </sheetNames>
    <sheetDataSet>
      <sheetData sheetId="0">
        <row r="166">
          <cell r="F166">
            <v>7709.24</v>
          </cell>
        </row>
        <row r="167">
          <cell r="F167">
            <v>2776.52</v>
          </cell>
        </row>
        <row r="168">
          <cell r="F168">
            <v>16.11</v>
          </cell>
        </row>
        <row r="169">
          <cell r="F169"/>
        </row>
        <row r="170">
          <cell r="F170">
            <v>317.26</v>
          </cell>
        </row>
        <row r="171">
          <cell r="F171">
            <v>75.7</v>
          </cell>
        </row>
        <row r="172">
          <cell r="F172">
            <v>5828.9900000000007</v>
          </cell>
        </row>
        <row r="177">
          <cell r="F177">
            <v>341.83000000000004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2195D-7604-473D-8B00-187B997766D2}">
  <sheetPr codeName="Hárok1"/>
  <dimension ref="A1:AR180"/>
  <sheetViews>
    <sheetView tabSelected="1" zoomScale="90" zoomScaleNormal="90" workbookViewId="0">
      <pane ySplit="6" topLeftCell="A7" activePane="bottomLeft" state="frozen"/>
      <selection pane="bottomLeft" activeCell="D186" sqref="D186"/>
    </sheetView>
  </sheetViews>
  <sheetFormatPr defaultColWidth="9.140625" defaultRowHeight="15" x14ac:dyDescent="0.25"/>
  <cols>
    <col min="1" max="1" width="9.140625" style="1"/>
    <col min="2" max="2" width="9.5703125" style="1" customWidth="1"/>
    <col min="3" max="3" width="13" style="1" customWidth="1"/>
    <col min="4" max="4" width="40.85546875" style="1" bestFit="1" customWidth="1"/>
    <col min="5" max="5" width="11.140625" style="1" customWidth="1"/>
    <col min="6" max="6" width="11.42578125" style="1" customWidth="1"/>
    <col min="7" max="7" width="9.85546875" style="1" bestFit="1" customWidth="1"/>
    <col min="8" max="8" width="11" style="1" customWidth="1"/>
    <col min="9" max="9" width="11" style="1" bestFit="1" customWidth="1"/>
    <col min="10" max="10" width="8.5703125" style="1" bestFit="1" customWidth="1"/>
    <col min="11" max="16384" width="9.140625" style="1"/>
  </cols>
  <sheetData>
    <row r="1" spans="1:10" ht="25.5" x14ac:dyDescent="0.35">
      <c r="A1" s="43"/>
      <c r="B1" s="111" t="s">
        <v>146</v>
      </c>
      <c r="C1" s="111"/>
      <c r="D1" s="111"/>
      <c r="E1" s="111"/>
      <c r="F1" s="111"/>
      <c r="G1" s="111"/>
      <c r="H1" s="111"/>
      <c r="I1" s="111"/>
      <c r="J1" s="111"/>
    </row>
    <row r="2" spans="1:10" x14ac:dyDescent="0.25">
      <c r="A2" s="44"/>
      <c r="B2" s="112" t="s">
        <v>0</v>
      </c>
      <c r="C2" s="112"/>
      <c r="D2" s="112"/>
      <c r="E2" s="112"/>
      <c r="F2" s="112"/>
      <c r="G2" s="112"/>
      <c r="H2" s="112"/>
      <c r="I2" s="112"/>
      <c r="J2" s="112"/>
    </row>
    <row r="3" spans="1:10" x14ac:dyDescent="0.25">
      <c r="A3" s="2"/>
      <c r="B3" s="2"/>
      <c r="C3" s="2"/>
      <c r="D3" s="3"/>
      <c r="E3" s="2"/>
      <c r="F3" s="2"/>
      <c r="G3" s="2"/>
      <c r="H3" s="2"/>
      <c r="I3" s="2"/>
      <c r="J3" s="2"/>
    </row>
    <row r="4" spans="1:10" ht="6" customHeight="1" x14ac:dyDescent="0.25">
      <c r="A4" s="2"/>
      <c r="B4" s="2"/>
      <c r="C4" s="2"/>
      <c r="D4" s="3"/>
      <c r="E4" s="2"/>
      <c r="F4" s="2"/>
      <c r="G4" s="2"/>
      <c r="H4" s="2"/>
      <c r="I4" s="2"/>
      <c r="J4" s="2"/>
    </row>
    <row r="5" spans="1:10" ht="15.75" thickBot="1" x14ac:dyDescent="0.3">
      <c r="A5" s="4"/>
      <c r="B5" s="4" t="s">
        <v>1</v>
      </c>
      <c r="C5" s="2"/>
      <c r="D5" s="3"/>
      <c r="E5" s="113" t="s">
        <v>15</v>
      </c>
      <c r="F5" s="114"/>
      <c r="G5" s="114"/>
      <c r="H5" s="114"/>
      <c r="I5" s="114"/>
      <c r="J5" s="114"/>
    </row>
    <row r="6" spans="1:10" ht="33" customHeight="1" thickBot="1" x14ac:dyDescent="0.3">
      <c r="A6" s="5" t="s">
        <v>17</v>
      </c>
      <c r="B6" s="5" t="s">
        <v>99</v>
      </c>
      <c r="C6" s="6" t="s">
        <v>19</v>
      </c>
      <c r="D6" s="6" t="s">
        <v>2</v>
      </c>
      <c r="E6" s="92" t="s">
        <v>141</v>
      </c>
      <c r="F6" s="92" t="s">
        <v>142</v>
      </c>
      <c r="G6" s="92" t="s">
        <v>143</v>
      </c>
      <c r="H6" s="92" t="s">
        <v>144</v>
      </c>
      <c r="I6" s="92" t="s">
        <v>145</v>
      </c>
      <c r="J6" s="92" t="s">
        <v>147</v>
      </c>
    </row>
    <row r="7" spans="1:10" x14ac:dyDescent="0.25">
      <c r="A7" s="105" t="s">
        <v>49</v>
      </c>
      <c r="B7" s="106"/>
      <c r="C7" s="106"/>
      <c r="D7" s="107"/>
      <c r="E7" s="7"/>
      <c r="F7" s="7"/>
      <c r="G7" s="7"/>
      <c r="H7" s="7"/>
      <c r="I7" s="7"/>
      <c r="J7" s="7"/>
    </row>
    <row r="8" spans="1:10" x14ac:dyDescent="0.25">
      <c r="A8" s="8"/>
      <c r="B8" s="8" t="s">
        <v>3</v>
      </c>
      <c r="C8" s="9"/>
      <c r="D8" s="9" t="s">
        <v>76</v>
      </c>
      <c r="E8" s="9"/>
      <c r="F8" s="9"/>
      <c r="G8" s="9"/>
      <c r="H8" s="9"/>
      <c r="I8" s="9"/>
      <c r="J8" s="10"/>
    </row>
    <row r="9" spans="1:10" x14ac:dyDescent="0.25">
      <c r="A9" s="50">
        <v>41</v>
      </c>
      <c r="B9" s="50"/>
      <c r="C9" s="50">
        <v>312007</v>
      </c>
      <c r="D9" s="11" t="s">
        <v>100</v>
      </c>
      <c r="E9" s="13">
        <v>249071</v>
      </c>
      <c r="F9" s="13"/>
      <c r="G9" s="13"/>
      <c r="H9" s="13">
        <f>E9+F9+G9</f>
        <v>249071</v>
      </c>
      <c r="I9" s="13">
        <v>124530</v>
      </c>
      <c r="J9" s="84">
        <f>I9/H9</f>
        <v>0.4999779179430765</v>
      </c>
    </row>
    <row r="10" spans="1:10" x14ac:dyDescent="0.25">
      <c r="A10" s="50">
        <v>41</v>
      </c>
      <c r="B10" s="50"/>
      <c r="C10" s="50">
        <v>312007</v>
      </c>
      <c r="D10" s="11" t="s">
        <v>101</v>
      </c>
      <c r="E10" s="13">
        <v>146155</v>
      </c>
      <c r="F10" s="13">
        <v>4000</v>
      </c>
      <c r="G10" s="13"/>
      <c r="H10" s="13">
        <f t="shared" ref="H10:H12" si="0">E10+F10+G10</f>
        <v>150155</v>
      </c>
      <c r="I10" s="13">
        <v>73074</v>
      </c>
      <c r="J10" s="84">
        <f t="shared" ref="J10:J12" si="1">I10/H10</f>
        <v>0.48665712097499253</v>
      </c>
    </row>
    <row r="11" spans="1:10" x14ac:dyDescent="0.25">
      <c r="A11" s="50">
        <v>41</v>
      </c>
      <c r="B11" s="50"/>
      <c r="C11" s="50">
        <v>312007</v>
      </c>
      <c r="D11" s="11" t="s">
        <v>88</v>
      </c>
      <c r="E11" s="13">
        <v>1000</v>
      </c>
      <c r="F11" s="13"/>
      <c r="G11" s="13"/>
      <c r="H11" s="13">
        <f t="shared" si="0"/>
        <v>1000</v>
      </c>
      <c r="I11" s="13">
        <v>500</v>
      </c>
      <c r="J11" s="84">
        <f t="shared" si="1"/>
        <v>0.5</v>
      </c>
    </row>
    <row r="12" spans="1:10" x14ac:dyDescent="0.25">
      <c r="A12" s="50">
        <v>41</v>
      </c>
      <c r="B12" s="50"/>
      <c r="C12" s="50">
        <v>312007</v>
      </c>
      <c r="D12" s="11" t="s">
        <v>92</v>
      </c>
      <c r="E12" s="13">
        <v>61029</v>
      </c>
      <c r="F12" s="13"/>
      <c r="G12" s="13"/>
      <c r="H12" s="13">
        <f t="shared" si="0"/>
        <v>61029</v>
      </c>
      <c r="I12" s="13">
        <v>30510</v>
      </c>
      <c r="J12" s="84">
        <f t="shared" si="1"/>
        <v>0.49992626456274886</v>
      </c>
    </row>
    <row r="13" spans="1:10" x14ac:dyDescent="0.25">
      <c r="A13" s="50">
        <v>41</v>
      </c>
      <c r="B13" s="50"/>
      <c r="C13" s="51">
        <v>322005</v>
      </c>
      <c r="D13" s="50" t="s">
        <v>140</v>
      </c>
      <c r="E13" s="39">
        <v>0</v>
      </c>
      <c r="F13" s="39">
        <v>2629.62</v>
      </c>
      <c r="G13" s="39"/>
      <c r="H13" s="39">
        <f>E13+F13+G13</f>
        <v>2629.62</v>
      </c>
      <c r="I13" s="39">
        <v>2629.62</v>
      </c>
      <c r="J13" s="88">
        <f>I13/H13</f>
        <v>1</v>
      </c>
    </row>
    <row r="14" spans="1:10" x14ac:dyDescent="0.25">
      <c r="A14" s="50">
        <v>41</v>
      </c>
      <c r="B14" s="50"/>
      <c r="C14" s="51">
        <v>322005</v>
      </c>
      <c r="D14" s="50" t="s">
        <v>102</v>
      </c>
      <c r="E14" s="39">
        <v>0</v>
      </c>
      <c r="F14" s="39"/>
      <c r="G14" s="39"/>
      <c r="H14" s="39">
        <f t="shared" ref="H14:H15" si="2">E14+F14+G14</f>
        <v>0</v>
      </c>
      <c r="I14" s="39">
        <v>0</v>
      </c>
      <c r="J14" s="85"/>
    </row>
    <row r="15" spans="1:10" x14ac:dyDescent="0.25">
      <c r="A15" s="79"/>
      <c r="B15" s="50"/>
      <c r="C15" s="51">
        <v>322005</v>
      </c>
      <c r="D15" s="50" t="s">
        <v>130</v>
      </c>
      <c r="E15" s="39">
        <v>0</v>
      </c>
      <c r="F15" s="39"/>
      <c r="G15" s="39"/>
      <c r="H15" s="39">
        <f t="shared" si="2"/>
        <v>0</v>
      </c>
      <c r="I15" s="39">
        <v>0</v>
      </c>
      <c r="J15" s="85"/>
    </row>
    <row r="16" spans="1:10" x14ac:dyDescent="0.25">
      <c r="A16" s="14">
        <v>41</v>
      </c>
      <c r="B16" s="50"/>
      <c r="C16" s="15">
        <v>453</v>
      </c>
      <c r="D16" s="20" t="s">
        <v>95</v>
      </c>
      <c r="E16" s="52">
        <v>0</v>
      </c>
      <c r="F16" s="52">
        <v>25578.84</v>
      </c>
      <c r="G16" s="52"/>
      <c r="H16" s="52">
        <f t="shared" ref="H16" si="3">E16+F16</f>
        <v>25578.84</v>
      </c>
      <c r="I16" s="52">
        <v>25578.84</v>
      </c>
      <c r="J16" s="89">
        <f>I16/H16</f>
        <v>1</v>
      </c>
    </row>
    <row r="17" spans="1:10" x14ac:dyDescent="0.25">
      <c r="A17" s="45" t="s">
        <v>45</v>
      </c>
      <c r="B17" s="45"/>
      <c r="C17" s="46"/>
      <c r="D17" s="16" t="s">
        <v>76</v>
      </c>
      <c r="E17" s="17">
        <f>SUM(E8:E16)</f>
        <v>457255</v>
      </c>
      <c r="F17" s="17">
        <f t="shared" ref="F17:H17" si="4">SUM(F8:F16)</f>
        <v>32208.46</v>
      </c>
      <c r="G17" s="17">
        <f t="shared" si="4"/>
        <v>0</v>
      </c>
      <c r="H17" s="17">
        <f t="shared" si="4"/>
        <v>489463.46</v>
      </c>
      <c r="I17" s="17">
        <f>SUM(I8:I16)</f>
        <v>256822.46</v>
      </c>
      <c r="J17" s="86">
        <f>I17/H17</f>
        <v>0.52470200737762929</v>
      </c>
    </row>
    <row r="18" spans="1:10" x14ac:dyDescent="0.25">
      <c r="A18" s="8"/>
      <c r="B18" s="8" t="s">
        <v>3</v>
      </c>
      <c r="C18" s="9"/>
      <c r="D18" s="9" t="s">
        <v>77</v>
      </c>
      <c r="E18" s="75"/>
      <c r="F18" s="75"/>
      <c r="G18" s="75"/>
      <c r="H18" s="75"/>
      <c r="I18" s="75"/>
      <c r="J18" s="9"/>
    </row>
    <row r="19" spans="1:10" x14ac:dyDescent="0.25">
      <c r="A19" s="50">
        <v>71</v>
      </c>
      <c r="B19" s="50"/>
      <c r="C19" s="53" t="s">
        <v>103</v>
      </c>
      <c r="D19" s="11" t="s">
        <v>79</v>
      </c>
      <c r="E19" s="13">
        <v>0</v>
      </c>
      <c r="F19" s="13"/>
      <c r="G19" s="13">
        <v>150</v>
      </c>
      <c r="H19" s="13">
        <f t="shared" ref="H19:H20" si="5">E19+F19+G19</f>
        <v>150</v>
      </c>
      <c r="I19" s="13">
        <v>145.24</v>
      </c>
      <c r="J19" s="84">
        <f t="shared" ref="J19:J20" si="6">I19/H19</f>
        <v>0.96826666666666672</v>
      </c>
    </row>
    <row r="20" spans="1:10" x14ac:dyDescent="0.25">
      <c r="A20" s="50">
        <v>71</v>
      </c>
      <c r="B20" s="50"/>
      <c r="C20" s="53" t="s">
        <v>148</v>
      </c>
      <c r="D20" s="11" t="s">
        <v>78</v>
      </c>
      <c r="E20" s="13">
        <v>36000</v>
      </c>
      <c r="F20" s="13"/>
      <c r="G20" s="13"/>
      <c r="H20" s="13">
        <f t="shared" si="5"/>
        <v>36000</v>
      </c>
      <c r="I20" s="13">
        <v>23122.399999999998</v>
      </c>
      <c r="J20" s="84">
        <f t="shared" si="6"/>
        <v>0.6422888888888888</v>
      </c>
    </row>
    <row r="21" spans="1:10" x14ac:dyDescent="0.25">
      <c r="A21" s="45" t="s">
        <v>45</v>
      </c>
      <c r="B21" s="45"/>
      <c r="C21" s="46"/>
      <c r="D21" s="16" t="s">
        <v>77</v>
      </c>
      <c r="E21" s="18">
        <f>SUM(E19:E20)</f>
        <v>36000</v>
      </c>
      <c r="F21" s="18">
        <f t="shared" ref="F21:H21" si="7">SUM(F19:F20)</f>
        <v>0</v>
      </c>
      <c r="G21" s="18">
        <f t="shared" si="7"/>
        <v>150</v>
      </c>
      <c r="H21" s="18">
        <f t="shared" si="7"/>
        <v>36150</v>
      </c>
      <c r="I21" s="18">
        <f>SUM(I19:I20)</f>
        <v>23267.64</v>
      </c>
      <c r="J21" s="86">
        <f>I21/H21</f>
        <v>0.6436414937759336</v>
      </c>
    </row>
    <row r="22" spans="1:10" x14ac:dyDescent="0.25">
      <c r="A22" s="95" t="s">
        <v>56</v>
      </c>
      <c r="B22" s="96"/>
      <c r="C22" s="96"/>
      <c r="D22" s="97"/>
      <c r="E22" s="19">
        <f t="shared" ref="E22:H22" si="8">E21+E17</f>
        <v>493255</v>
      </c>
      <c r="F22" s="19">
        <f t="shared" si="8"/>
        <v>32208.46</v>
      </c>
      <c r="G22" s="19">
        <f t="shared" si="8"/>
        <v>150</v>
      </c>
      <c r="H22" s="19">
        <f t="shared" si="8"/>
        <v>525613.46</v>
      </c>
      <c r="I22" s="19">
        <f>I21+I17</f>
        <v>280090.09999999998</v>
      </c>
      <c r="J22" s="87">
        <f>I22/H22</f>
        <v>0.53288228197200271</v>
      </c>
    </row>
    <row r="23" spans="1:10" x14ac:dyDescent="0.25">
      <c r="A23" s="105" t="s">
        <v>59</v>
      </c>
      <c r="B23" s="106"/>
      <c r="C23" s="106"/>
      <c r="D23" s="107"/>
      <c r="E23" s="76"/>
      <c r="F23" s="76"/>
      <c r="G23" s="76"/>
      <c r="H23" s="76"/>
      <c r="I23" s="76"/>
      <c r="J23" s="7"/>
    </row>
    <row r="24" spans="1:10" x14ac:dyDescent="0.25">
      <c r="A24" s="8"/>
      <c r="B24" s="8" t="s">
        <v>3</v>
      </c>
      <c r="C24" s="9"/>
      <c r="D24" s="9" t="s">
        <v>80</v>
      </c>
      <c r="E24" s="75"/>
      <c r="F24" s="75"/>
      <c r="G24" s="75"/>
      <c r="H24" s="75"/>
      <c r="I24" s="75"/>
      <c r="J24" s="9"/>
    </row>
    <row r="25" spans="1:10" x14ac:dyDescent="0.25">
      <c r="A25" s="53" t="s">
        <v>104</v>
      </c>
      <c r="B25" s="50"/>
      <c r="C25" s="50">
        <v>322005</v>
      </c>
      <c r="D25" s="11" t="s">
        <v>81</v>
      </c>
      <c r="E25" s="39">
        <v>131793</v>
      </c>
      <c r="F25" s="39"/>
      <c r="G25" s="39"/>
      <c r="H25" s="39">
        <v>131793</v>
      </c>
      <c r="I25" s="39">
        <v>65892</v>
      </c>
      <c r="J25" s="88">
        <f>I25/H25</f>
        <v>0.49996585554619744</v>
      </c>
    </row>
    <row r="26" spans="1:10" x14ac:dyDescent="0.25">
      <c r="A26" s="53"/>
      <c r="B26" s="50"/>
      <c r="C26" s="50">
        <v>322005</v>
      </c>
      <c r="D26" s="11" t="s">
        <v>131</v>
      </c>
      <c r="E26" s="39">
        <v>10000</v>
      </c>
      <c r="F26" s="39"/>
      <c r="G26" s="39"/>
      <c r="H26" s="39">
        <v>10000</v>
      </c>
      <c r="I26" s="39">
        <v>0</v>
      </c>
      <c r="J26" s="88">
        <f t="shared" ref="J26:J28" si="9">I26/H26</f>
        <v>0</v>
      </c>
    </row>
    <row r="27" spans="1:10" x14ac:dyDescent="0.25">
      <c r="A27" s="50">
        <v>41</v>
      </c>
      <c r="B27" s="50"/>
      <c r="C27" s="51">
        <v>322005</v>
      </c>
      <c r="D27" s="50" t="s">
        <v>136</v>
      </c>
      <c r="E27" s="39">
        <v>30000</v>
      </c>
      <c r="F27" s="39"/>
      <c r="G27" s="39"/>
      <c r="H27" s="39">
        <v>30000</v>
      </c>
      <c r="I27" s="39">
        <v>30000</v>
      </c>
      <c r="J27" s="88">
        <f t="shared" si="9"/>
        <v>1</v>
      </c>
    </row>
    <row r="28" spans="1:10" x14ac:dyDescent="0.25">
      <c r="A28" s="50">
        <v>41</v>
      </c>
      <c r="B28" s="50"/>
      <c r="C28" s="51">
        <v>322005</v>
      </c>
      <c r="D28" s="50" t="s">
        <v>139</v>
      </c>
      <c r="E28" s="39"/>
      <c r="F28" s="39">
        <v>66000</v>
      </c>
      <c r="G28" s="39"/>
      <c r="H28" s="39">
        <v>66000</v>
      </c>
      <c r="I28" s="39">
        <v>0</v>
      </c>
      <c r="J28" s="88">
        <f t="shared" si="9"/>
        <v>0</v>
      </c>
    </row>
    <row r="29" spans="1:10" x14ac:dyDescent="0.25">
      <c r="A29" s="50">
        <v>71</v>
      </c>
      <c r="B29" s="50"/>
      <c r="C29" s="57">
        <v>453</v>
      </c>
      <c r="D29" s="20" t="s">
        <v>95</v>
      </c>
      <c r="E29" s="52"/>
      <c r="F29" s="52"/>
      <c r="G29" s="52"/>
      <c r="H29" s="52">
        <v>0</v>
      </c>
      <c r="I29" s="52">
        <v>0</v>
      </c>
      <c r="J29" s="89"/>
    </row>
    <row r="30" spans="1:10" x14ac:dyDescent="0.25">
      <c r="A30" s="45" t="s">
        <v>45</v>
      </c>
      <c r="B30" s="45"/>
      <c r="C30" s="46"/>
      <c r="D30" s="16" t="s">
        <v>76</v>
      </c>
      <c r="E30" s="17">
        <f>SUM(E25:E29)</f>
        <v>171793</v>
      </c>
      <c r="F30" s="17">
        <f t="shared" ref="F30:H30" si="10">SUM(F25:F29)</f>
        <v>66000</v>
      </c>
      <c r="G30" s="17">
        <f t="shared" si="10"/>
        <v>0</v>
      </c>
      <c r="H30" s="17">
        <f t="shared" si="10"/>
        <v>237793</v>
      </c>
      <c r="I30" s="17">
        <f>SUM(I25:I29)</f>
        <v>95892</v>
      </c>
      <c r="J30" s="86">
        <f>I30/H30</f>
        <v>0.4032582960810453</v>
      </c>
    </row>
    <row r="31" spans="1:10" x14ac:dyDescent="0.25">
      <c r="A31" s="8"/>
      <c r="B31" s="8" t="s">
        <v>3</v>
      </c>
      <c r="C31" s="9"/>
      <c r="D31" s="9" t="s">
        <v>77</v>
      </c>
      <c r="E31" s="75"/>
      <c r="F31" s="75"/>
      <c r="G31" s="75"/>
      <c r="H31" s="75"/>
      <c r="I31" s="75"/>
      <c r="J31" s="9"/>
    </row>
    <row r="32" spans="1:10" s="21" customFormat="1" ht="12.75" x14ac:dyDescent="0.2">
      <c r="A32" s="55" t="s">
        <v>105</v>
      </c>
      <c r="B32" s="56"/>
      <c r="C32" s="57">
        <v>453</v>
      </c>
      <c r="D32" s="20" t="s">
        <v>95</v>
      </c>
      <c r="E32" s="52">
        <v>15000</v>
      </c>
      <c r="F32" s="52">
        <v>27612.99</v>
      </c>
      <c r="G32" s="52"/>
      <c r="H32" s="52">
        <f t="shared" ref="H32" si="11">E32+F32</f>
        <v>42612.990000000005</v>
      </c>
      <c r="I32" s="52">
        <v>42612.99</v>
      </c>
      <c r="J32" s="89">
        <f>I32/H32</f>
        <v>0.99999999999999978</v>
      </c>
    </row>
    <row r="33" spans="1:10" s="21" customFormat="1" ht="12.75" x14ac:dyDescent="0.2">
      <c r="A33" s="56">
        <v>71</v>
      </c>
      <c r="B33" s="56"/>
      <c r="C33" s="57" t="s">
        <v>148</v>
      </c>
      <c r="D33" s="20" t="s">
        <v>70</v>
      </c>
      <c r="E33" s="13">
        <v>3000</v>
      </c>
      <c r="F33" s="13"/>
      <c r="G33" s="13">
        <v>1000</v>
      </c>
      <c r="H33" s="13">
        <f t="shared" ref="H33:H41" si="12">E33+F33+G33</f>
        <v>4000</v>
      </c>
      <c r="I33" s="13">
        <v>3874.6800000000003</v>
      </c>
      <c r="J33" s="84">
        <f t="shared" ref="J33:J41" si="13">I33/H33</f>
        <v>0.96867000000000003</v>
      </c>
    </row>
    <row r="34" spans="1:10" x14ac:dyDescent="0.25">
      <c r="A34" s="56">
        <v>71</v>
      </c>
      <c r="B34" s="58"/>
      <c r="C34" s="57" t="s">
        <v>148</v>
      </c>
      <c r="D34" s="12" t="s">
        <v>93</v>
      </c>
      <c r="E34" s="13">
        <v>120</v>
      </c>
      <c r="F34" s="13"/>
      <c r="G34" s="13">
        <v>2100</v>
      </c>
      <c r="H34" s="13">
        <f t="shared" si="12"/>
        <v>2220</v>
      </c>
      <c r="I34" s="13">
        <v>2127.12</v>
      </c>
      <c r="J34" s="84">
        <f t="shared" si="13"/>
        <v>0.9581621621621621</v>
      </c>
    </row>
    <row r="35" spans="1:10" s="2" customFormat="1" x14ac:dyDescent="0.25">
      <c r="A35" s="56">
        <v>71</v>
      </c>
      <c r="B35" s="56"/>
      <c r="C35" s="57" t="s">
        <v>148</v>
      </c>
      <c r="D35" s="24" t="s">
        <v>60</v>
      </c>
      <c r="E35" s="13">
        <v>1800</v>
      </c>
      <c r="F35" s="22"/>
      <c r="G35" s="22"/>
      <c r="H35" s="13">
        <f t="shared" si="12"/>
        <v>1800</v>
      </c>
      <c r="I35" s="13">
        <v>1146</v>
      </c>
      <c r="J35" s="84">
        <f t="shared" si="13"/>
        <v>0.63666666666666671</v>
      </c>
    </row>
    <row r="36" spans="1:10" s="2" customFormat="1" x14ac:dyDescent="0.25">
      <c r="A36" s="56">
        <v>71</v>
      </c>
      <c r="B36" s="56"/>
      <c r="C36" s="57" t="s">
        <v>148</v>
      </c>
      <c r="D36" s="24" t="s">
        <v>82</v>
      </c>
      <c r="E36" s="13">
        <v>54360</v>
      </c>
      <c r="F36" s="22"/>
      <c r="G36" s="22"/>
      <c r="H36" s="13">
        <f t="shared" si="12"/>
        <v>54360</v>
      </c>
      <c r="I36" s="13">
        <v>26720.57</v>
      </c>
      <c r="J36" s="84">
        <f t="shared" si="13"/>
        <v>0.49154838116261956</v>
      </c>
    </row>
    <row r="37" spans="1:10" s="2" customFormat="1" x14ac:dyDescent="0.25">
      <c r="A37" s="56">
        <v>71</v>
      </c>
      <c r="B37" s="56"/>
      <c r="C37" s="57" t="s">
        <v>148</v>
      </c>
      <c r="D37" s="24" t="s">
        <v>83</v>
      </c>
      <c r="E37" s="13">
        <v>3600</v>
      </c>
      <c r="F37" s="22"/>
      <c r="G37" s="22"/>
      <c r="H37" s="13">
        <f t="shared" si="12"/>
        <v>3600</v>
      </c>
      <c r="I37" s="13">
        <v>2010</v>
      </c>
      <c r="J37" s="84">
        <f t="shared" si="13"/>
        <v>0.55833333333333335</v>
      </c>
    </row>
    <row r="38" spans="1:10" s="2" customFormat="1" x14ac:dyDescent="0.25">
      <c r="A38" s="56">
        <v>71</v>
      </c>
      <c r="B38" s="56"/>
      <c r="C38" s="57" t="s">
        <v>148</v>
      </c>
      <c r="D38" s="24" t="s">
        <v>84</v>
      </c>
      <c r="E38" s="13">
        <v>240</v>
      </c>
      <c r="F38" s="22"/>
      <c r="G38" s="22"/>
      <c r="H38" s="13">
        <f t="shared" si="12"/>
        <v>240</v>
      </c>
      <c r="I38" s="13">
        <v>60</v>
      </c>
      <c r="J38" s="84">
        <f t="shared" si="13"/>
        <v>0.25</v>
      </c>
    </row>
    <row r="39" spans="1:10" s="2" customFormat="1" x14ac:dyDescent="0.25">
      <c r="A39" s="56">
        <v>71</v>
      </c>
      <c r="B39" s="56"/>
      <c r="C39" s="57" t="s">
        <v>148</v>
      </c>
      <c r="D39" s="24" t="s">
        <v>85</v>
      </c>
      <c r="E39" s="13">
        <v>60</v>
      </c>
      <c r="F39" s="22"/>
      <c r="G39" s="22"/>
      <c r="H39" s="13">
        <f t="shared" si="12"/>
        <v>60</v>
      </c>
      <c r="I39" s="13">
        <v>0</v>
      </c>
      <c r="J39" s="84">
        <f t="shared" si="13"/>
        <v>0</v>
      </c>
    </row>
    <row r="40" spans="1:10" s="25" customFormat="1" ht="12.75" x14ac:dyDescent="0.2">
      <c r="A40" s="56">
        <v>71</v>
      </c>
      <c r="B40" s="50"/>
      <c r="C40" s="57" t="s">
        <v>148</v>
      </c>
      <c r="D40" s="11" t="s">
        <v>86</v>
      </c>
      <c r="E40" s="13">
        <v>110000</v>
      </c>
      <c r="F40" s="38"/>
      <c r="G40" s="38"/>
      <c r="H40" s="13">
        <f t="shared" si="12"/>
        <v>110000</v>
      </c>
      <c r="I40" s="13">
        <v>55390.14</v>
      </c>
      <c r="J40" s="84">
        <f t="shared" si="13"/>
        <v>0.50354672727272731</v>
      </c>
    </row>
    <row r="41" spans="1:10" x14ac:dyDescent="0.25">
      <c r="A41" s="56">
        <v>71</v>
      </c>
      <c r="B41" s="50"/>
      <c r="C41" s="53" t="s">
        <v>149</v>
      </c>
      <c r="D41" s="11" t="s">
        <v>87</v>
      </c>
      <c r="E41" s="13">
        <v>2000</v>
      </c>
      <c r="F41" s="93"/>
      <c r="G41" s="93">
        <v>1000</v>
      </c>
      <c r="H41" s="13">
        <f t="shared" si="12"/>
        <v>3000</v>
      </c>
      <c r="I41" s="13">
        <v>2893.5899999999997</v>
      </c>
      <c r="J41" s="84">
        <f t="shared" si="13"/>
        <v>0.96452999999999989</v>
      </c>
    </row>
    <row r="42" spans="1:10" x14ac:dyDescent="0.25">
      <c r="A42" s="45" t="s">
        <v>45</v>
      </c>
      <c r="B42" s="45"/>
      <c r="C42" s="46"/>
      <c r="D42" s="16" t="s">
        <v>76</v>
      </c>
      <c r="E42" s="17">
        <f>SUM(E32:E41)</f>
        <v>190180</v>
      </c>
      <c r="F42" s="17">
        <f t="shared" ref="F42:H42" si="14">SUM(F32:F41)</f>
        <v>27612.99</v>
      </c>
      <c r="G42" s="17">
        <f t="shared" si="14"/>
        <v>4100</v>
      </c>
      <c r="H42" s="17">
        <f t="shared" si="14"/>
        <v>221892.99</v>
      </c>
      <c r="I42" s="17">
        <f>SUM(I32:I41)</f>
        <v>136835.09</v>
      </c>
      <c r="J42" s="86">
        <f>I42/H42</f>
        <v>0.61667153162432031</v>
      </c>
    </row>
    <row r="43" spans="1:10" ht="15.75" thickBot="1" x14ac:dyDescent="0.3">
      <c r="A43" s="95" t="s">
        <v>73</v>
      </c>
      <c r="B43" s="96"/>
      <c r="C43" s="96"/>
      <c r="D43" s="97"/>
      <c r="E43" s="19">
        <f t="shared" ref="E43:H43" si="15">SUM(E42,E30)</f>
        <v>361973</v>
      </c>
      <c r="F43" s="19">
        <f t="shared" si="15"/>
        <v>93612.99</v>
      </c>
      <c r="G43" s="19">
        <f t="shared" si="15"/>
        <v>4100</v>
      </c>
      <c r="H43" s="19">
        <f t="shared" si="15"/>
        <v>459685.99</v>
      </c>
      <c r="I43" s="19">
        <f>SUM(I42,I30)</f>
        <v>232727.09</v>
      </c>
      <c r="J43" s="87">
        <f>I43/H43</f>
        <v>0.50627405459974972</v>
      </c>
    </row>
    <row r="44" spans="1:10" ht="16.5" thickBot="1" x14ac:dyDescent="0.3">
      <c r="A44" s="42"/>
      <c r="B44" s="101" t="s">
        <v>4</v>
      </c>
      <c r="C44" s="102"/>
      <c r="D44" s="102"/>
      <c r="E44" s="26">
        <f>E43+E22</f>
        <v>855228</v>
      </c>
      <c r="F44" s="26">
        <f t="shared" ref="F44:H44" si="16">F43+F22</f>
        <v>125821.45000000001</v>
      </c>
      <c r="G44" s="26">
        <f t="shared" si="16"/>
        <v>4250</v>
      </c>
      <c r="H44" s="26">
        <f t="shared" si="16"/>
        <v>985299.45</v>
      </c>
      <c r="I44" s="26">
        <f>I43+I22</f>
        <v>512817.18999999994</v>
      </c>
      <c r="J44" s="90">
        <f>I44/H44</f>
        <v>0.52046836116674988</v>
      </c>
    </row>
    <row r="45" spans="1:10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</row>
    <row r="46" spans="1:10" ht="8.25" customHeight="1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</row>
    <row r="47" spans="1:10" ht="15.75" thickBot="1" x14ac:dyDescent="0.3">
      <c r="A47" s="4"/>
      <c r="B47" s="4" t="s">
        <v>5</v>
      </c>
      <c r="C47" s="2"/>
      <c r="D47" s="3"/>
      <c r="E47" s="103" t="s">
        <v>15</v>
      </c>
      <c r="F47" s="104"/>
      <c r="G47" s="104"/>
      <c r="H47" s="104"/>
      <c r="I47" s="104"/>
      <c r="J47" s="104"/>
    </row>
    <row r="48" spans="1:10" ht="29.25" customHeight="1" thickBot="1" x14ac:dyDescent="0.3">
      <c r="A48" s="5" t="s">
        <v>17</v>
      </c>
      <c r="B48" s="5" t="s">
        <v>99</v>
      </c>
      <c r="C48" s="6" t="s">
        <v>19</v>
      </c>
      <c r="D48" s="27" t="s">
        <v>2</v>
      </c>
      <c r="E48" s="92" t="s">
        <v>141</v>
      </c>
      <c r="F48" s="92" t="s">
        <v>142</v>
      </c>
      <c r="G48" s="92" t="s">
        <v>143</v>
      </c>
      <c r="H48" s="92" t="s">
        <v>144</v>
      </c>
      <c r="I48" s="92" t="s">
        <v>145</v>
      </c>
      <c r="J48" s="92" t="s">
        <v>147</v>
      </c>
    </row>
    <row r="49" spans="1:10" x14ac:dyDescent="0.25">
      <c r="A49" s="105" t="s">
        <v>49</v>
      </c>
      <c r="B49" s="106"/>
      <c r="C49" s="106"/>
      <c r="D49" s="107"/>
      <c r="E49" s="7"/>
      <c r="F49" s="7"/>
      <c r="G49" s="7"/>
      <c r="H49" s="7"/>
      <c r="I49" s="7"/>
      <c r="J49" s="7"/>
    </row>
    <row r="50" spans="1:10" x14ac:dyDescent="0.25">
      <c r="A50" s="59" t="s">
        <v>18</v>
      </c>
      <c r="B50" s="59" t="s">
        <v>106</v>
      </c>
      <c r="C50" s="53" t="s">
        <v>107</v>
      </c>
      <c r="D50" s="11" t="s">
        <v>20</v>
      </c>
      <c r="E50" s="22">
        <v>86560</v>
      </c>
      <c r="F50" s="22"/>
      <c r="G50" s="22"/>
      <c r="H50" s="13">
        <f t="shared" ref="H50:H60" si="17">E50+F50+G50</f>
        <v>86560</v>
      </c>
      <c r="I50" s="13">
        <v>50145.14</v>
      </c>
      <c r="J50" s="84">
        <f t="shared" ref="J50:J60" si="18">I50/H50</f>
        <v>0.57931076709796669</v>
      </c>
    </row>
    <row r="51" spans="1:10" x14ac:dyDescent="0.25">
      <c r="A51" s="59" t="s">
        <v>18</v>
      </c>
      <c r="B51" s="59" t="s">
        <v>106</v>
      </c>
      <c r="C51" s="50">
        <v>620</v>
      </c>
      <c r="D51" s="11" t="s">
        <v>22</v>
      </c>
      <c r="E51" s="22">
        <v>31984</v>
      </c>
      <c r="F51" s="22"/>
      <c r="G51" s="22"/>
      <c r="H51" s="13">
        <f t="shared" si="17"/>
        <v>31984</v>
      </c>
      <c r="I51" s="13">
        <v>18053.98</v>
      </c>
      <c r="J51" s="84">
        <f t="shared" si="18"/>
        <v>0.56446910955477736</v>
      </c>
    </row>
    <row r="52" spans="1:10" x14ac:dyDescent="0.25">
      <c r="A52" s="59" t="s">
        <v>18</v>
      </c>
      <c r="B52" s="59" t="s">
        <v>106</v>
      </c>
      <c r="C52" s="50">
        <v>640</v>
      </c>
      <c r="D52" s="11" t="s">
        <v>108</v>
      </c>
      <c r="E52" s="22">
        <v>800</v>
      </c>
      <c r="F52" s="22"/>
      <c r="G52" s="22"/>
      <c r="H52" s="13">
        <f t="shared" si="17"/>
        <v>800</v>
      </c>
      <c r="I52" s="13">
        <v>611.07999999999993</v>
      </c>
      <c r="J52" s="84">
        <f t="shared" si="18"/>
        <v>0.76384999999999992</v>
      </c>
    </row>
    <row r="53" spans="1:10" x14ac:dyDescent="0.25">
      <c r="A53" s="59" t="s">
        <v>18</v>
      </c>
      <c r="B53" s="59" t="s">
        <v>106</v>
      </c>
      <c r="C53" s="53" t="s">
        <v>150</v>
      </c>
      <c r="D53" s="11" t="s">
        <v>10</v>
      </c>
      <c r="E53" s="22">
        <v>3000</v>
      </c>
      <c r="F53" s="22"/>
      <c r="G53" s="22"/>
      <c r="H53" s="13">
        <f t="shared" si="17"/>
        <v>3000</v>
      </c>
      <c r="I53" s="13">
        <v>1879.5400000000004</v>
      </c>
      <c r="J53" s="84">
        <f t="shared" si="18"/>
        <v>0.62651333333333348</v>
      </c>
    </row>
    <row r="54" spans="1:10" x14ac:dyDescent="0.25">
      <c r="A54" s="59" t="s">
        <v>18</v>
      </c>
      <c r="B54" s="59" t="s">
        <v>106</v>
      </c>
      <c r="C54" s="53" t="s">
        <v>151</v>
      </c>
      <c r="D54" s="11" t="s">
        <v>25</v>
      </c>
      <c r="E54" s="22">
        <v>75</v>
      </c>
      <c r="F54" s="22"/>
      <c r="G54" s="22">
        <v>50</v>
      </c>
      <c r="H54" s="13">
        <f t="shared" si="17"/>
        <v>125</v>
      </c>
      <c r="I54" s="13">
        <v>86.94</v>
      </c>
      <c r="J54" s="84">
        <f t="shared" si="18"/>
        <v>0.69552000000000003</v>
      </c>
    </row>
    <row r="55" spans="1:10" x14ac:dyDescent="0.25">
      <c r="A55" s="59" t="s">
        <v>18</v>
      </c>
      <c r="B55" s="59" t="s">
        <v>106</v>
      </c>
      <c r="C55" s="53" t="s">
        <v>152</v>
      </c>
      <c r="D55" s="11" t="s">
        <v>23</v>
      </c>
      <c r="E55" s="22">
        <v>1200</v>
      </c>
      <c r="F55" s="22"/>
      <c r="G55" s="22"/>
      <c r="H55" s="13">
        <f t="shared" si="17"/>
        <v>1200</v>
      </c>
      <c r="I55" s="13">
        <v>0</v>
      </c>
      <c r="J55" s="84">
        <f t="shared" si="18"/>
        <v>0</v>
      </c>
    </row>
    <row r="56" spans="1:10" x14ac:dyDescent="0.25">
      <c r="A56" s="59" t="s">
        <v>18</v>
      </c>
      <c r="B56" s="59" t="s">
        <v>106</v>
      </c>
      <c r="C56" s="53" t="s">
        <v>153</v>
      </c>
      <c r="D56" s="11" t="s">
        <v>90</v>
      </c>
      <c r="E56" s="22">
        <v>3000</v>
      </c>
      <c r="F56" s="22"/>
      <c r="G56" s="22"/>
      <c r="H56" s="13">
        <f t="shared" si="17"/>
        <v>3000</v>
      </c>
      <c r="I56" s="13">
        <v>2061.61</v>
      </c>
      <c r="J56" s="84">
        <f t="shared" si="18"/>
        <v>0.68720333333333339</v>
      </c>
    </row>
    <row r="57" spans="1:10" x14ac:dyDescent="0.25">
      <c r="A57" s="59" t="s">
        <v>18</v>
      </c>
      <c r="B57" s="59" t="s">
        <v>106</v>
      </c>
      <c r="C57" s="50">
        <v>637014</v>
      </c>
      <c r="D57" s="11" t="s">
        <v>12</v>
      </c>
      <c r="E57" s="22">
        <v>4500</v>
      </c>
      <c r="F57" s="22"/>
      <c r="G57" s="22"/>
      <c r="H57" s="13">
        <f t="shared" si="17"/>
        <v>4500</v>
      </c>
      <c r="I57" s="13">
        <v>1841.0500000000002</v>
      </c>
      <c r="J57" s="84">
        <f t="shared" si="18"/>
        <v>0.40912222222222228</v>
      </c>
    </row>
    <row r="58" spans="1:10" x14ac:dyDescent="0.25">
      <c r="A58" s="59" t="s">
        <v>18</v>
      </c>
      <c r="B58" s="59" t="s">
        <v>106</v>
      </c>
      <c r="C58" s="50">
        <v>637016</v>
      </c>
      <c r="D58" s="11" t="s">
        <v>24</v>
      </c>
      <c r="E58" s="22">
        <v>952</v>
      </c>
      <c r="F58" s="22"/>
      <c r="G58" s="22"/>
      <c r="H58" s="13">
        <f t="shared" si="17"/>
        <v>952</v>
      </c>
      <c r="I58" s="13">
        <v>475.02</v>
      </c>
      <c r="J58" s="84">
        <f t="shared" si="18"/>
        <v>0.49897058823529411</v>
      </c>
    </row>
    <row r="59" spans="1:10" x14ac:dyDescent="0.25">
      <c r="A59" s="59" t="s">
        <v>18</v>
      </c>
      <c r="B59" s="59" t="s">
        <v>106</v>
      </c>
      <c r="C59" s="50" t="s">
        <v>154</v>
      </c>
      <c r="D59" s="11" t="s">
        <v>97</v>
      </c>
      <c r="E59" s="22">
        <v>3000</v>
      </c>
      <c r="F59" s="22"/>
      <c r="G59" s="22"/>
      <c r="H59" s="13">
        <f t="shared" si="17"/>
        <v>3000</v>
      </c>
      <c r="I59" s="13">
        <v>1261.81</v>
      </c>
      <c r="J59" s="84">
        <f t="shared" si="18"/>
        <v>0.42060333333333333</v>
      </c>
    </row>
    <row r="60" spans="1:10" x14ac:dyDescent="0.25">
      <c r="A60" s="59" t="s">
        <v>18</v>
      </c>
      <c r="B60" s="59" t="s">
        <v>106</v>
      </c>
      <c r="C60" s="50">
        <v>630</v>
      </c>
      <c r="D60" s="11" t="s">
        <v>26</v>
      </c>
      <c r="E60" s="22">
        <v>4100</v>
      </c>
      <c r="F60" s="22"/>
      <c r="G60" s="22"/>
      <c r="H60" s="13">
        <f t="shared" si="17"/>
        <v>4100</v>
      </c>
      <c r="I60" s="13">
        <v>3055.8099999999995</v>
      </c>
      <c r="J60" s="84">
        <f t="shared" si="18"/>
        <v>0.74531951219512182</v>
      </c>
    </row>
    <row r="61" spans="1:10" x14ac:dyDescent="0.25">
      <c r="A61" s="47"/>
      <c r="B61" s="47"/>
      <c r="C61" s="48"/>
      <c r="D61" s="29" t="s">
        <v>6</v>
      </c>
      <c r="E61" s="31"/>
      <c r="F61" s="31"/>
      <c r="G61" s="31"/>
      <c r="H61" s="31"/>
      <c r="I61" s="31"/>
      <c r="J61" s="31"/>
    </row>
    <row r="62" spans="1:10" x14ac:dyDescent="0.25">
      <c r="A62" s="59" t="s">
        <v>18</v>
      </c>
      <c r="B62" s="59" t="s">
        <v>109</v>
      </c>
      <c r="C62" s="50">
        <v>630</v>
      </c>
      <c r="D62" s="32" t="s">
        <v>33</v>
      </c>
      <c r="E62" s="54">
        <v>0</v>
      </c>
      <c r="F62" s="22"/>
      <c r="G62" s="22"/>
      <c r="H62" s="13">
        <f t="shared" ref="H62:H64" si="19">E62+F62+G62</f>
        <v>0</v>
      </c>
      <c r="I62" s="13">
        <v>0</v>
      </c>
      <c r="J62" s="84"/>
    </row>
    <row r="63" spans="1:10" x14ac:dyDescent="0.25">
      <c r="A63" s="59" t="s">
        <v>18</v>
      </c>
      <c r="B63" s="59" t="s">
        <v>109</v>
      </c>
      <c r="C63" s="50">
        <v>630</v>
      </c>
      <c r="D63" s="33" t="s">
        <v>28</v>
      </c>
      <c r="E63" s="54">
        <v>0</v>
      </c>
      <c r="F63" s="22"/>
      <c r="G63" s="22">
        <v>100</v>
      </c>
      <c r="H63" s="13">
        <f t="shared" si="19"/>
        <v>100</v>
      </c>
      <c r="I63" s="13">
        <v>62.77</v>
      </c>
      <c r="J63" s="84">
        <f t="shared" ref="J63" si="20">I63/H63</f>
        <v>0.62770000000000004</v>
      </c>
    </row>
    <row r="64" spans="1:10" x14ac:dyDescent="0.25">
      <c r="A64" s="59" t="s">
        <v>18</v>
      </c>
      <c r="B64" s="59" t="s">
        <v>109</v>
      </c>
      <c r="C64" s="50">
        <v>630</v>
      </c>
      <c r="D64" s="33" t="s">
        <v>34</v>
      </c>
      <c r="E64" s="54">
        <v>0</v>
      </c>
      <c r="F64" s="22"/>
      <c r="G64" s="22"/>
      <c r="H64" s="13">
        <f t="shared" si="19"/>
        <v>0</v>
      </c>
      <c r="I64" s="13">
        <v>0</v>
      </c>
      <c r="J64" s="84"/>
    </row>
    <row r="65" spans="1:44" x14ac:dyDescent="0.25">
      <c r="A65" s="45" t="s">
        <v>45</v>
      </c>
      <c r="B65" s="45"/>
      <c r="C65" s="46"/>
      <c r="D65" s="16" t="s">
        <v>21</v>
      </c>
      <c r="E65" s="17">
        <f t="shared" ref="E65:H65" si="21">SUM(E62:E64)</f>
        <v>0</v>
      </c>
      <c r="F65" s="17">
        <f t="shared" si="21"/>
        <v>0</v>
      </c>
      <c r="G65" s="17">
        <f t="shared" si="21"/>
        <v>100</v>
      </c>
      <c r="H65" s="17">
        <f t="shared" si="21"/>
        <v>100</v>
      </c>
      <c r="I65" s="17">
        <f>SUM(I62:I64)</f>
        <v>62.77</v>
      </c>
      <c r="J65" s="86">
        <f>I65/H65</f>
        <v>0.62770000000000004</v>
      </c>
    </row>
    <row r="66" spans="1:44" x14ac:dyDescent="0.25">
      <c r="A66" s="47"/>
      <c r="B66" s="47"/>
      <c r="C66" s="48"/>
      <c r="D66" s="29" t="s">
        <v>7</v>
      </c>
      <c r="E66" s="31"/>
      <c r="F66" s="31"/>
      <c r="G66" s="31"/>
      <c r="H66" s="31"/>
      <c r="I66" s="31"/>
      <c r="J66" s="31"/>
    </row>
    <row r="67" spans="1:44" s="34" customFormat="1" x14ac:dyDescent="0.25">
      <c r="A67" s="59" t="s">
        <v>18</v>
      </c>
      <c r="B67" s="59" t="s">
        <v>110</v>
      </c>
      <c r="C67" s="50">
        <v>630</v>
      </c>
      <c r="D67" s="11" t="s">
        <v>29</v>
      </c>
      <c r="E67" s="22">
        <v>0</v>
      </c>
      <c r="F67" s="22"/>
      <c r="G67" s="22"/>
      <c r="H67" s="13">
        <f t="shared" ref="H67:H70" si="22">E67+F67+G67</f>
        <v>0</v>
      </c>
      <c r="I67" s="13">
        <v>0</v>
      </c>
      <c r="J67" s="2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44" x14ac:dyDescent="0.25">
      <c r="A68" s="59" t="s">
        <v>18</v>
      </c>
      <c r="B68" s="59" t="s">
        <v>110</v>
      </c>
      <c r="C68" s="50">
        <v>630</v>
      </c>
      <c r="D68" s="11" t="s">
        <v>30</v>
      </c>
      <c r="E68" s="22">
        <v>0</v>
      </c>
      <c r="F68" s="22"/>
      <c r="G68" s="22"/>
      <c r="H68" s="13">
        <f t="shared" si="22"/>
        <v>0</v>
      </c>
      <c r="I68" s="13">
        <v>0</v>
      </c>
      <c r="J68" s="22"/>
    </row>
    <row r="69" spans="1:44" x14ac:dyDescent="0.25">
      <c r="A69" s="59" t="s">
        <v>18</v>
      </c>
      <c r="B69" s="59" t="s">
        <v>110</v>
      </c>
      <c r="C69" s="50">
        <v>630</v>
      </c>
      <c r="D69" s="11" t="s">
        <v>31</v>
      </c>
      <c r="E69" s="22">
        <v>1500</v>
      </c>
      <c r="F69" s="22"/>
      <c r="G69" s="22">
        <v>150</v>
      </c>
      <c r="H69" s="13">
        <f t="shared" si="22"/>
        <v>1650</v>
      </c>
      <c r="I69" s="13">
        <v>1638.83</v>
      </c>
      <c r="J69" s="84">
        <f t="shared" ref="J69" si="23">I69/H69</f>
        <v>0.99323030303030302</v>
      </c>
    </row>
    <row r="70" spans="1:44" x14ac:dyDescent="0.25">
      <c r="A70" s="59" t="s">
        <v>18</v>
      </c>
      <c r="B70" s="59" t="s">
        <v>110</v>
      </c>
      <c r="C70" s="50">
        <v>630</v>
      </c>
      <c r="D70" s="11" t="s">
        <v>32</v>
      </c>
      <c r="E70" s="22">
        <v>0</v>
      </c>
      <c r="F70" s="22"/>
      <c r="G70" s="22"/>
      <c r="H70" s="13">
        <f t="shared" si="22"/>
        <v>0</v>
      </c>
      <c r="I70" s="13">
        <v>0</v>
      </c>
      <c r="J70" s="22"/>
    </row>
    <row r="71" spans="1:44" x14ac:dyDescent="0.25">
      <c r="A71" s="45" t="s">
        <v>45</v>
      </c>
      <c r="B71" s="45"/>
      <c r="C71" s="41"/>
      <c r="D71" s="16" t="s">
        <v>7</v>
      </c>
      <c r="E71" s="18">
        <f>SUM(E67:E70)</f>
        <v>1500</v>
      </c>
      <c r="F71" s="18">
        <f t="shared" ref="F71:H71" si="24">SUM(F67:F70)</f>
        <v>0</v>
      </c>
      <c r="G71" s="18">
        <f t="shared" si="24"/>
        <v>150</v>
      </c>
      <c r="H71" s="18">
        <f t="shared" si="24"/>
        <v>1650</v>
      </c>
      <c r="I71" s="18">
        <f>SUM(I67:I70)</f>
        <v>1638.83</v>
      </c>
      <c r="J71" s="86">
        <f>I71/H71</f>
        <v>0.99323030303030302</v>
      </c>
    </row>
    <row r="72" spans="1:44" x14ac:dyDescent="0.25">
      <c r="A72" s="47"/>
      <c r="B72" s="47"/>
      <c r="C72" s="48"/>
      <c r="D72" s="29" t="s">
        <v>9</v>
      </c>
      <c r="E72" s="31"/>
      <c r="F72" s="31"/>
      <c r="G72" s="31"/>
      <c r="H72" s="31"/>
      <c r="I72" s="31"/>
      <c r="J72" s="31"/>
    </row>
    <row r="73" spans="1:44" s="34" customFormat="1" x14ac:dyDescent="0.25">
      <c r="A73" s="59" t="s">
        <v>18</v>
      </c>
      <c r="B73" s="60" t="s">
        <v>106</v>
      </c>
      <c r="C73" s="50">
        <v>630</v>
      </c>
      <c r="D73" s="35" t="s">
        <v>35</v>
      </c>
      <c r="E73" s="22">
        <v>38000</v>
      </c>
      <c r="F73" s="22"/>
      <c r="G73" s="22"/>
      <c r="H73" s="13">
        <f t="shared" ref="H73:H77" si="25">E73+F73+G73</f>
        <v>38000</v>
      </c>
      <c r="I73" s="13">
        <v>30877.79</v>
      </c>
      <c r="J73" s="84">
        <f t="shared" ref="J73:J76" si="26">I73/H73</f>
        <v>0.81257342105263164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44" s="34" customFormat="1" x14ac:dyDescent="0.25">
      <c r="A74" s="59" t="s">
        <v>18</v>
      </c>
      <c r="B74" s="60" t="s">
        <v>106</v>
      </c>
      <c r="C74" s="50">
        <v>630</v>
      </c>
      <c r="D74" s="35" t="s">
        <v>98</v>
      </c>
      <c r="E74" s="22">
        <v>40000</v>
      </c>
      <c r="F74" s="22"/>
      <c r="G74" s="22"/>
      <c r="H74" s="13">
        <f t="shared" si="25"/>
        <v>40000</v>
      </c>
      <c r="I74" s="13">
        <v>1503.6</v>
      </c>
      <c r="J74" s="84">
        <f t="shared" si="26"/>
        <v>3.7589999999999998E-2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44" s="25" customFormat="1" x14ac:dyDescent="0.25">
      <c r="A75" s="59" t="s">
        <v>18</v>
      </c>
      <c r="B75" s="60" t="s">
        <v>106</v>
      </c>
      <c r="C75" s="50">
        <v>630</v>
      </c>
      <c r="D75" s="35" t="s">
        <v>36</v>
      </c>
      <c r="E75" s="13">
        <v>11000</v>
      </c>
      <c r="F75" s="13"/>
      <c r="G75" s="13"/>
      <c r="H75" s="13">
        <f t="shared" si="25"/>
        <v>11000</v>
      </c>
      <c r="I75" s="13">
        <v>814.73</v>
      </c>
      <c r="J75" s="84">
        <f t="shared" si="26"/>
        <v>7.4066363636363639E-2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44" s="25" customFormat="1" x14ac:dyDescent="0.25">
      <c r="A76" s="59" t="s">
        <v>18</v>
      </c>
      <c r="B76" s="60" t="s">
        <v>106</v>
      </c>
      <c r="C76" s="50">
        <v>630</v>
      </c>
      <c r="D76" s="35" t="s">
        <v>37</v>
      </c>
      <c r="E76" s="13">
        <v>200</v>
      </c>
      <c r="F76" s="13"/>
      <c r="G76" s="13"/>
      <c r="H76" s="13">
        <f t="shared" si="25"/>
        <v>200</v>
      </c>
      <c r="I76" s="13">
        <v>26.79</v>
      </c>
      <c r="J76" s="84">
        <f t="shared" si="26"/>
        <v>0.13394999999999999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44" s="25" customFormat="1" ht="12.75" x14ac:dyDescent="0.2">
      <c r="A77" s="59" t="s">
        <v>18</v>
      </c>
      <c r="B77" s="60" t="s">
        <v>106</v>
      </c>
      <c r="C77" s="50">
        <v>630</v>
      </c>
      <c r="D77" s="35" t="s">
        <v>38</v>
      </c>
      <c r="E77" s="13">
        <v>0</v>
      </c>
      <c r="F77" s="13"/>
      <c r="G77" s="13"/>
      <c r="H77" s="13">
        <f t="shared" si="25"/>
        <v>0</v>
      </c>
      <c r="I77" s="13">
        <v>0</v>
      </c>
      <c r="J77" s="13"/>
    </row>
    <row r="78" spans="1:44" x14ac:dyDescent="0.25">
      <c r="A78" s="45" t="s">
        <v>45</v>
      </c>
      <c r="B78" s="45"/>
      <c r="C78" s="41"/>
      <c r="D78" s="16" t="s">
        <v>9</v>
      </c>
      <c r="E78" s="17">
        <f t="shared" ref="E78:H78" si="27">SUM(E73:E77)</f>
        <v>89200</v>
      </c>
      <c r="F78" s="17">
        <f t="shared" si="27"/>
        <v>0</v>
      </c>
      <c r="G78" s="17">
        <f t="shared" si="27"/>
        <v>0</v>
      </c>
      <c r="H78" s="17">
        <f t="shared" si="27"/>
        <v>89200</v>
      </c>
      <c r="I78" s="17">
        <f>SUM(I73:I77)</f>
        <v>33222.910000000003</v>
      </c>
      <c r="J78" s="86">
        <f>I78/H78</f>
        <v>0.37245414798206283</v>
      </c>
    </row>
    <row r="79" spans="1:44" x14ac:dyDescent="0.25">
      <c r="A79" s="47"/>
      <c r="B79" s="47"/>
      <c r="C79" s="48"/>
      <c r="D79" s="29" t="s">
        <v>11</v>
      </c>
      <c r="E79" s="31"/>
      <c r="F79" s="31"/>
      <c r="G79" s="31"/>
      <c r="H79" s="31"/>
      <c r="I79" s="31"/>
      <c r="J79" s="31"/>
    </row>
    <row r="80" spans="1:44" s="34" customFormat="1" x14ac:dyDescent="0.25">
      <c r="A80" s="59" t="s">
        <v>18</v>
      </c>
      <c r="B80" s="60" t="s">
        <v>111</v>
      </c>
      <c r="C80" s="50">
        <v>717</v>
      </c>
      <c r="D80" s="11" t="s">
        <v>39</v>
      </c>
      <c r="E80" s="39"/>
      <c r="F80" s="39"/>
      <c r="G80" s="39"/>
      <c r="H80" s="39">
        <f t="shared" ref="H80:H84" si="28">E80+F80+G80</f>
        <v>0</v>
      </c>
      <c r="I80" s="39"/>
      <c r="J80" s="39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</row>
    <row r="81" spans="1:44" s="34" customFormat="1" x14ac:dyDescent="0.25">
      <c r="A81" s="59" t="s">
        <v>18</v>
      </c>
      <c r="B81" s="59" t="s">
        <v>111</v>
      </c>
      <c r="C81" s="50">
        <v>630</v>
      </c>
      <c r="D81" s="11" t="s">
        <v>40</v>
      </c>
      <c r="E81" s="22">
        <v>5100</v>
      </c>
      <c r="F81" s="22"/>
      <c r="G81" s="22">
        <v>500</v>
      </c>
      <c r="H81" s="13">
        <f t="shared" si="28"/>
        <v>5600</v>
      </c>
      <c r="I81" s="13">
        <v>5002.6500000000005</v>
      </c>
      <c r="J81" s="84">
        <f t="shared" ref="J81" si="29">I81/H81</f>
        <v>0.89333035714285725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</row>
    <row r="82" spans="1:44" s="34" customFormat="1" x14ac:dyDescent="0.25">
      <c r="A82" s="59" t="s">
        <v>18</v>
      </c>
      <c r="B82" s="60" t="s">
        <v>112</v>
      </c>
      <c r="C82" s="50">
        <v>717</v>
      </c>
      <c r="D82" s="11" t="s">
        <v>41</v>
      </c>
      <c r="E82" s="39">
        <v>0</v>
      </c>
      <c r="F82" s="39"/>
      <c r="G82" s="39"/>
      <c r="H82" s="39">
        <f t="shared" si="28"/>
        <v>0</v>
      </c>
      <c r="I82" s="39"/>
      <c r="J82" s="39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</row>
    <row r="83" spans="1:44" s="34" customFormat="1" x14ac:dyDescent="0.25">
      <c r="A83" s="59" t="s">
        <v>18</v>
      </c>
      <c r="B83" s="59" t="s">
        <v>112</v>
      </c>
      <c r="C83" s="50">
        <v>630</v>
      </c>
      <c r="D83" s="11" t="s">
        <v>42</v>
      </c>
      <c r="E83" s="22">
        <v>500</v>
      </c>
      <c r="F83" s="22"/>
      <c r="G83" s="22">
        <v>150</v>
      </c>
      <c r="H83" s="13">
        <f t="shared" si="28"/>
        <v>650</v>
      </c>
      <c r="I83" s="13">
        <v>623.13</v>
      </c>
      <c r="J83" s="84">
        <f t="shared" ref="J83:J84" si="30">I83/H83</f>
        <v>0.95866153846153845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</row>
    <row r="84" spans="1:44" s="34" customFormat="1" x14ac:dyDescent="0.25">
      <c r="A84" s="59" t="s">
        <v>18</v>
      </c>
      <c r="B84" s="60" t="s">
        <v>113</v>
      </c>
      <c r="C84" s="50">
        <v>630</v>
      </c>
      <c r="D84" s="11" t="s">
        <v>43</v>
      </c>
      <c r="E84" s="22">
        <v>1000</v>
      </c>
      <c r="F84" s="22"/>
      <c r="G84" s="22"/>
      <c r="H84" s="13">
        <f t="shared" si="28"/>
        <v>1000</v>
      </c>
      <c r="I84" s="13">
        <v>197.36999999999998</v>
      </c>
      <c r="J84" s="84">
        <f t="shared" si="30"/>
        <v>0.19736999999999999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</row>
    <row r="85" spans="1:44" x14ac:dyDescent="0.25">
      <c r="A85" s="45" t="s">
        <v>45</v>
      </c>
      <c r="B85" s="45"/>
      <c r="C85" s="41"/>
      <c r="D85" s="16" t="s">
        <v>11</v>
      </c>
      <c r="E85" s="17">
        <f>SUM(E80:E84)</f>
        <v>6600</v>
      </c>
      <c r="F85" s="17">
        <f t="shared" ref="F85:H85" si="31">SUM(F80:F84)</f>
        <v>0</v>
      </c>
      <c r="G85" s="17">
        <f t="shared" si="31"/>
        <v>650</v>
      </c>
      <c r="H85" s="17">
        <f t="shared" si="31"/>
        <v>7250</v>
      </c>
      <c r="I85" s="17">
        <f>SUM(I80:I84)</f>
        <v>5823.1500000000005</v>
      </c>
      <c r="J85" s="86">
        <f>I85/H85</f>
        <v>0.80319310344827599</v>
      </c>
    </row>
    <row r="86" spans="1:44" x14ac:dyDescent="0.25">
      <c r="A86" s="47"/>
      <c r="B86" s="47"/>
      <c r="C86" s="48"/>
      <c r="D86" s="29" t="s">
        <v>13</v>
      </c>
      <c r="E86" s="31"/>
      <c r="F86" s="31"/>
      <c r="G86" s="31"/>
      <c r="H86" s="31"/>
      <c r="I86" s="31"/>
      <c r="J86" s="31"/>
    </row>
    <row r="87" spans="1:44" s="34" customFormat="1" x14ac:dyDescent="0.25">
      <c r="A87" s="59" t="s">
        <v>18</v>
      </c>
      <c r="B87" s="60" t="s">
        <v>113</v>
      </c>
      <c r="C87" s="50">
        <v>630</v>
      </c>
      <c r="D87" s="11" t="s">
        <v>44</v>
      </c>
      <c r="E87" s="22">
        <v>200</v>
      </c>
      <c r="F87" s="22"/>
      <c r="G87" s="22"/>
      <c r="H87" s="13">
        <f t="shared" ref="H87:H88" si="32">E87+F87+G87</f>
        <v>200</v>
      </c>
      <c r="I87" s="13">
        <v>20.310000000000002</v>
      </c>
      <c r="J87" s="84">
        <f>I87/H87</f>
        <v>0.10155000000000002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</row>
    <row r="88" spans="1:44" s="34" customFormat="1" x14ac:dyDescent="0.25">
      <c r="A88" s="59" t="s">
        <v>18</v>
      </c>
      <c r="B88" s="59" t="s">
        <v>106</v>
      </c>
      <c r="C88" s="50">
        <v>630</v>
      </c>
      <c r="D88" s="11" t="s">
        <v>114</v>
      </c>
      <c r="E88" s="22">
        <v>12400</v>
      </c>
      <c r="F88" s="22"/>
      <c r="G88" s="22">
        <v>-800</v>
      </c>
      <c r="H88" s="13">
        <f t="shared" si="32"/>
        <v>11600</v>
      </c>
      <c r="I88" s="13">
        <v>509.73000000000138</v>
      </c>
      <c r="J88" s="84">
        <f t="shared" ref="J88" si="33">I88/H88</f>
        <v>4.3942241379310465E-2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</row>
    <row r="89" spans="1:44" x14ac:dyDescent="0.25">
      <c r="A89" s="40"/>
      <c r="B89" s="45"/>
      <c r="C89" s="41"/>
      <c r="D89" s="16" t="s">
        <v>13</v>
      </c>
      <c r="E89" s="17">
        <f>SUM(E87:E88)</f>
        <v>12600</v>
      </c>
      <c r="F89" s="17">
        <f t="shared" ref="F89:H89" si="34">SUM(F87:F88)</f>
        <v>0</v>
      </c>
      <c r="G89" s="17">
        <f t="shared" si="34"/>
        <v>-800</v>
      </c>
      <c r="H89" s="17">
        <f t="shared" si="34"/>
        <v>11800</v>
      </c>
      <c r="I89" s="17">
        <f>SUM(I87:I88)</f>
        <v>530.04000000000133</v>
      </c>
      <c r="J89" s="86">
        <f>I89/H89</f>
        <v>4.491864406779672E-2</v>
      </c>
    </row>
    <row r="90" spans="1:44" x14ac:dyDescent="0.25">
      <c r="A90" s="47"/>
      <c r="B90" s="47" t="s">
        <v>72</v>
      </c>
      <c r="C90" s="48"/>
      <c r="D90" s="29"/>
      <c r="E90" s="30">
        <f>SUM(E89,E85,E78,E71,E65,E50:E60)</f>
        <v>249071</v>
      </c>
      <c r="F90" s="30">
        <f t="shared" ref="F90:H90" si="35">SUM(F89,F85,F78,F71,F65,F50:F60)</f>
        <v>0</v>
      </c>
      <c r="G90" s="30">
        <f t="shared" si="35"/>
        <v>150</v>
      </c>
      <c r="H90" s="30">
        <f t="shared" si="35"/>
        <v>249221</v>
      </c>
      <c r="I90" s="30">
        <f>SUM(I89,I85,I78,I71,I65,I50:I60)</f>
        <v>120749.68</v>
      </c>
      <c r="J90" s="91">
        <f>I90/H90</f>
        <v>0.48450844832498063</v>
      </c>
    </row>
    <row r="91" spans="1:44" x14ac:dyDescent="0.25">
      <c r="A91" s="47"/>
      <c r="B91" s="47"/>
      <c r="C91" s="48"/>
      <c r="D91" s="29" t="s">
        <v>8</v>
      </c>
      <c r="E91" s="31"/>
      <c r="F91" s="31"/>
      <c r="G91" s="31"/>
      <c r="H91" s="31"/>
      <c r="I91" s="31"/>
      <c r="J91" s="31"/>
    </row>
    <row r="92" spans="1:44" x14ac:dyDescent="0.25">
      <c r="A92" s="59" t="s">
        <v>105</v>
      </c>
      <c r="B92" s="59" t="s">
        <v>109</v>
      </c>
      <c r="C92" s="53" t="s">
        <v>107</v>
      </c>
      <c r="D92" s="11" t="s">
        <v>20</v>
      </c>
      <c r="E92" s="22">
        <v>61800</v>
      </c>
      <c r="F92" s="54"/>
      <c r="G92" s="54"/>
      <c r="H92" s="13">
        <f t="shared" ref="H92:H108" si="36">E92+F92+G92</f>
        <v>61800</v>
      </c>
      <c r="I92" s="13">
        <v>30042.940000000002</v>
      </c>
      <c r="J92" s="84">
        <f>I92/H92</f>
        <v>0.48613171521035603</v>
      </c>
    </row>
    <row r="93" spans="1:44" x14ac:dyDescent="0.25">
      <c r="A93" s="59" t="s">
        <v>105</v>
      </c>
      <c r="B93" s="59" t="s">
        <v>109</v>
      </c>
      <c r="C93" s="50">
        <v>620</v>
      </c>
      <c r="D93" s="11" t="s">
        <v>22</v>
      </c>
      <c r="E93" s="22">
        <v>22835</v>
      </c>
      <c r="F93" s="54"/>
      <c r="G93" s="54"/>
      <c r="H93" s="13">
        <f t="shared" si="36"/>
        <v>22835</v>
      </c>
      <c r="I93" s="13">
        <v>10805.940000000002</v>
      </c>
      <c r="J93" s="84">
        <f t="shared" ref="J93:J94" si="37">I93/H93</f>
        <v>0.47321830523319475</v>
      </c>
    </row>
    <row r="94" spans="1:44" x14ac:dyDescent="0.25">
      <c r="A94" s="59" t="s">
        <v>105</v>
      </c>
      <c r="B94" s="59" t="s">
        <v>109</v>
      </c>
      <c r="C94" s="50">
        <v>640</v>
      </c>
      <c r="D94" s="11" t="s">
        <v>96</v>
      </c>
      <c r="E94" s="22">
        <v>500</v>
      </c>
      <c r="F94" s="54"/>
      <c r="G94" s="54"/>
      <c r="H94" s="13">
        <f t="shared" si="36"/>
        <v>500</v>
      </c>
      <c r="I94" s="13">
        <v>404.55</v>
      </c>
      <c r="J94" s="84">
        <f t="shared" si="37"/>
        <v>0.80910000000000004</v>
      </c>
    </row>
    <row r="95" spans="1:44" x14ac:dyDescent="0.25">
      <c r="A95" s="59" t="s">
        <v>18</v>
      </c>
      <c r="B95" s="59" t="s">
        <v>109</v>
      </c>
      <c r="C95" s="53" t="s">
        <v>150</v>
      </c>
      <c r="D95" s="11" t="s">
        <v>10</v>
      </c>
      <c r="E95" s="22"/>
      <c r="F95" s="22"/>
      <c r="G95" s="22"/>
      <c r="H95" s="13">
        <f t="shared" si="36"/>
        <v>0</v>
      </c>
      <c r="I95" s="13">
        <v>0</v>
      </c>
      <c r="J95" s="84"/>
    </row>
    <row r="96" spans="1:44" x14ac:dyDescent="0.25">
      <c r="A96" s="59" t="s">
        <v>18</v>
      </c>
      <c r="B96" s="59" t="s">
        <v>109</v>
      </c>
      <c r="C96" s="53" t="s">
        <v>151</v>
      </c>
      <c r="D96" s="11" t="s">
        <v>25</v>
      </c>
      <c r="E96" s="22"/>
      <c r="F96" s="22"/>
      <c r="G96" s="22"/>
      <c r="H96" s="13">
        <f t="shared" si="36"/>
        <v>0</v>
      </c>
      <c r="I96" s="13">
        <v>0</v>
      </c>
      <c r="J96" s="84"/>
    </row>
    <row r="97" spans="1:12" x14ac:dyDescent="0.25">
      <c r="A97" s="59" t="s">
        <v>18</v>
      </c>
      <c r="B97" s="59" t="s">
        <v>109</v>
      </c>
      <c r="C97" s="53" t="s">
        <v>152</v>
      </c>
      <c r="D97" s="11" t="s">
        <v>23</v>
      </c>
      <c r="E97" s="22">
        <v>1000</v>
      </c>
      <c r="F97" s="22"/>
      <c r="G97" s="22"/>
      <c r="H97" s="13">
        <f t="shared" si="36"/>
        <v>1000</v>
      </c>
      <c r="I97" s="13">
        <v>0</v>
      </c>
      <c r="J97" s="84">
        <f>I97/H97</f>
        <v>0</v>
      </c>
    </row>
    <row r="98" spans="1:12" x14ac:dyDescent="0.25">
      <c r="A98" s="59" t="s">
        <v>18</v>
      </c>
      <c r="B98" s="59" t="s">
        <v>109</v>
      </c>
      <c r="C98" s="61" t="s">
        <v>155</v>
      </c>
      <c r="D98" s="11" t="s">
        <v>89</v>
      </c>
      <c r="E98" s="22">
        <v>3000</v>
      </c>
      <c r="F98" s="22"/>
      <c r="G98" s="22"/>
      <c r="H98" s="13">
        <f t="shared" si="36"/>
        <v>3000</v>
      </c>
      <c r="I98" s="13">
        <v>751.5100000000001</v>
      </c>
      <c r="J98" s="84">
        <f t="shared" ref="J98:J108" si="38">I98/H98</f>
        <v>0.25050333333333336</v>
      </c>
    </row>
    <row r="99" spans="1:12" x14ac:dyDescent="0.25">
      <c r="A99" s="59" t="s">
        <v>105</v>
      </c>
      <c r="B99" s="59" t="s">
        <v>109</v>
      </c>
      <c r="C99" s="50">
        <v>637014</v>
      </c>
      <c r="D99" s="11" t="s">
        <v>12</v>
      </c>
      <c r="E99" s="22">
        <v>2650</v>
      </c>
      <c r="F99" s="22"/>
      <c r="G99" s="22"/>
      <c r="H99" s="13">
        <f t="shared" si="36"/>
        <v>2650</v>
      </c>
      <c r="I99" s="13">
        <v>1463.7600000000002</v>
      </c>
      <c r="J99" s="84">
        <f t="shared" si="38"/>
        <v>0.55236226415094347</v>
      </c>
    </row>
    <row r="100" spans="1:12" x14ac:dyDescent="0.25">
      <c r="A100" s="59" t="s">
        <v>105</v>
      </c>
      <c r="B100" s="59" t="s">
        <v>109</v>
      </c>
      <c r="C100" s="50">
        <v>637016</v>
      </c>
      <c r="D100" s="11" t="s">
        <v>24</v>
      </c>
      <c r="E100" s="22">
        <v>680</v>
      </c>
      <c r="F100" s="22"/>
      <c r="G100" s="22"/>
      <c r="H100" s="13">
        <f t="shared" si="36"/>
        <v>680</v>
      </c>
      <c r="I100" s="13">
        <v>288.38</v>
      </c>
      <c r="J100" s="84">
        <f t="shared" si="38"/>
        <v>0.42408823529411765</v>
      </c>
    </row>
    <row r="101" spans="1:12" x14ac:dyDescent="0.25">
      <c r="A101" s="59" t="s">
        <v>18</v>
      </c>
      <c r="B101" s="59" t="s">
        <v>109</v>
      </c>
      <c r="C101" s="50">
        <v>630</v>
      </c>
      <c r="D101" s="11" t="s">
        <v>50</v>
      </c>
      <c r="E101" s="22">
        <v>15000</v>
      </c>
      <c r="F101" s="22">
        <v>1000</v>
      </c>
      <c r="G101" s="22"/>
      <c r="H101" s="13">
        <f t="shared" si="36"/>
        <v>16000</v>
      </c>
      <c r="I101" s="13">
        <v>9700.74</v>
      </c>
      <c r="J101" s="84">
        <f t="shared" si="38"/>
        <v>0.60629624999999998</v>
      </c>
    </row>
    <row r="102" spans="1:12" x14ac:dyDescent="0.25">
      <c r="A102" s="59" t="s">
        <v>115</v>
      </c>
      <c r="B102" s="59" t="s">
        <v>109</v>
      </c>
      <c r="C102" s="50">
        <v>630</v>
      </c>
      <c r="D102" s="11" t="s">
        <v>51</v>
      </c>
      <c r="E102" s="22">
        <v>24050</v>
      </c>
      <c r="F102" s="54"/>
      <c r="G102" s="54"/>
      <c r="H102" s="13">
        <f t="shared" si="36"/>
        <v>24050</v>
      </c>
      <c r="I102" s="13">
        <v>12219.35</v>
      </c>
      <c r="J102" s="84">
        <f t="shared" si="38"/>
        <v>0.50808108108108108</v>
      </c>
    </row>
    <row r="103" spans="1:12" x14ac:dyDescent="0.25">
      <c r="A103" s="59" t="s">
        <v>115</v>
      </c>
      <c r="B103" s="59" t="s">
        <v>109</v>
      </c>
      <c r="C103" s="50">
        <v>630</v>
      </c>
      <c r="D103" s="11" t="s">
        <v>52</v>
      </c>
      <c r="E103" s="22">
        <v>2230</v>
      </c>
      <c r="F103" s="54"/>
      <c r="G103" s="54"/>
      <c r="H103" s="13">
        <f t="shared" si="36"/>
        <v>2230</v>
      </c>
      <c r="I103" s="13">
        <v>839.54</v>
      </c>
      <c r="J103" s="84">
        <f t="shared" si="38"/>
        <v>0.37647533632286995</v>
      </c>
    </row>
    <row r="104" spans="1:12" x14ac:dyDescent="0.25">
      <c r="A104" s="59" t="s">
        <v>115</v>
      </c>
      <c r="B104" s="59" t="s">
        <v>109</v>
      </c>
      <c r="C104" s="50">
        <v>630</v>
      </c>
      <c r="D104" s="11" t="s">
        <v>53</v>
      </c>
      <c r="E104" s="22">
        <v>6270</v>
      </c>
      <c r="F104" s="54"/>
      <c r="G104" s="54"/>
      <c r="H104" s="13">
        <f t="shared" si="36"/>
        <v>6270</v>
      </c>
      <c r="I104" s="13">
        <v>2075.08</v>
      </c>
      <c r="J104" s="84">
        <f t="shared" si="38"/>
        <v>0.33095374800637956</v>
      </c>
    </row>
    <row r="105" spans="1:12" x14ac:dyDescent="0.25">
      <c r="A105" s="59" t="s">
        <v>115</v>
      </c>
      <c r="B105" s="59" t="s">
        <v>109</v>
      </c>
      <c r="C105" s="50">
        <v>630</v>
      </c>
      <c r="D105" s="11" t="s">
        <v>116</v>
      </c>
      <c r="E105" s="22">
        <v>7140</v>
      </c>
      <c r="F105" s="54"/>
      <c r="G105" s="54"/>
      <c r="H105" s="13">
        <f t="shared" si="36"/>
        <v>7140</v>
      </c>
      <c r="I105" s="13">
        <v>3041.18</v>
      </c>
      <c r="J105" s="84">
        <f t="shared" si="38"/>
        <v>0.42593557422969186</v>
      </c>
    </row>
    <row r="106" spans="1:12" x14ac:dyDescent="0.25">
      <c r="A106" s="59" t="s">
        <v>18</v>
      </c>
      <c r="B106" s="59" t="s">
        <v>109</v>
      </c>
      <c r="C106" s="50">
        <v>630</v>
      </c>
      <c r="D106" s="11" t="s">
        <v>54</v>
      </c>
      <c r="E106" s="22"/>
      <c r="F106" s="22"/>
      <c r="G106" s="22"/>
      <c r="H106" s="13">
        <f t="shared" si="36"/>
        <v>0</v>
      </c>
      <c r="I106" s="13">
        <v>0</v>
      </c>
      <c r="J106" s="84"/>
    </row>
    <row r="107" spans="1:12" x14ac:dyDescent="0.25">
      <c r="A107" s="59" t="s">
        <v>18</v>
      </c>
      <c r="B107" s="59" t="s">
        <v>109</v>
      </c>
      <c r="C107" s="50">
        <v>630</v>
      </c>
      <c r="D107" s="11" t="s">
        <v>57</v>
      </c>
      <c r="E107" s="22">
        <v>1000</v>
      </c>
      <c r="F107" s="22"/>
      <c r="G107" s="22"/>
      <c r="H107" s="13">
        <f t="shared" si="36"/>
        <v>1000</v>
      </c>
      <c r="I107" s="13">
        <v>235.98</v>
      </c>
      <c r="J107" s="84">
        <f t="shared" si="38"/>
        <v>0.23598</v>
      </c>
    </row>
    <row r="108" spans="1:12" x14ac:dyDescent="0.25">
      <c r="A108" s="59" t="s">
        <v>18</v>
      </c>
      <c r="B108" s="59" t="s">
        <v>109</v>
      </c>
      <c r="C108" s="50">
        <v>630</v>
      </c>
      <c r="D108" s="11" t="s">
        <v>55</v>
      </c>
      <c r="E108" s="22">
        <v>35000</v>
      </c>
      <c r="F108" s="22">
        <v>3000</v>
      </c>
      <c r="G108" s="22"/>
      <c r="H108" s="13">
        <f t="shared" si="36"/>
        <v>38000</v>
      </c>
      <c r="I108" s="13">
        <v>18785.940000000002</v>
      </c>
      <c r="J108" s="84">
        <f t="shared" si="38"/>
        <v>0.49436684210526322</v>
      </c>
      <c r="K108" s="37"/>
      <c r="L108" s="37"/>
    </row>
    <row r="109" spans="1:12" x14ac:dyDescent="0.25">
      <c r="A109" s="47"/>
      <c r="B109" s="47" t="s">
        <v>72</v>
      </c>
      <c r="C109" s="48"/>
      <c r="D109" s="29" t="s">
        <v>8</v>
      </c>
      <c r="E109" s="30">
        <f>SUM(E92:E108)</f>
        <v>183155</v>
      </c>
      <c r="F109" s="30">
        <f t="shared" ref="F109:H109" si="39">SUM(F92:F108)</f>
        <v>4000</v>
      </c>
      <c r="G109" s="30">
        <f t="shared" si="39"/>
        <v>0</v>
      </c>
      <c r="H109" s="30">
        <f t="shared" si="39"/>
        <v>187155</v>
      </c>
      <c r="I109" s="30">
        <f>SUM(I92:I108)</f>
        <v>90654.89</v>
      </c>
      <c r="J109" s="91">
        <f>I109/H109</f>
        <v>0.48438401325104857</v>
      </c>
    </row>
    <row r="110" spans="1:12" x14ac:dyDescent="0.25">
      <c r="A110" s="47"/>
      <c r="B110" s="47"/>
      <c r="C110" s="48"/>
      <c r="D110" s="29" t="s">
        <v>46</v>
      </c>
      <c r="E110" s="31"/>
      <c r="F110" s="31"/>
      <c r="G110" s="31"/>
      <c r="H110" s="31"/>
      <c r="I110" s="31"/>
      <c r="J110" s="31"/>
    </row>
    <row r="111" spans="1:12" x14ac:dyDescent="0.25">
      <c r="A111" s="59" t="s">
        <v>18</v>
      </c>
      <c r="B111" s="59" t="s">
        <v>106</v>
      </c>
      <c r="C111" s="53" t="s">
        <v>107</v>
      </c>
      <c r="D111" s="11" t="s">
        <v>20</v>
      </c>
      <c r="E111" s="22">
        <v>15450</v>
      </c>
      <c r="F111" s="54"/>
      <c r="G111" s="54"/>
      <c r="H111" s="13">
        <f t="shared" ref="H111:H120" si="40">E111+F111+G111</f>
        <v>15450</v>
      </c>
      <c r="I111" s="13">
        <v>3708.4</v>
      </c>
      <c r="J111" s="84">
        <f t="shared" ref="J111:J116" si="41">I111/H111</f>
        <v>0.24002588996763755</v>
      </c>
    </row>
    <row r="112" spans="1:12" x14ac:dyDescent="0.25">
      <c r="A112" s="59" t="s">
        <v>18</v>
      </c>
      <c r="B112" s="59" t="s">
        <v>106</v>
      </c>
      <c r="C112" s="50">
        <v>620</v>
      </c>
      <c r="D112" s="11" t="s">
        <v>22</v>
      </c>
      <c r="E112" s="22">
        <v>5709</v>
      </c>
      <c r="F112" s="54"/>
      <c r="G112" s="54"/>
      <c r="H112" s="13">
        <f t="shared" si="40"/>
        <v>5709</v>
      </c>
      <c r="I112" s="13">
        <v>1333.1000000000001</v>
      </c>
      <c r="J112" s="84">
        <f t="shared" si="41"/>
        <v>0.23350849535820636</v>
      </c>
    </row>
    <row r="113" spans="1:10" x14ac:dyDescent="0.25">
      <c r="A113" s="59" t="s">
        <v>18</v>
      </c>
      <c r="B113" s="59" t="s">
        <v>106</v>
      </c>
      <c r="C113" s="50">
        <v>640</v>
      </c>
      <c r="D113" s="11" t="s">
        <v>96</v>
      </c>
      <c r="E113" s="22">
        <v>200</v>
      </c>
      <c r="F113" s="54"/>
      <c r="G113" s="54"/>
      <c r="H113" s="13">
        <f t="shared" si="40"/>
        <v>200</v>
      </c>
      <c r="I113" s="13">
        <v>74.81</v>
      </c>
      <c r="J113" s="84">
        <f t="shared" si="41"/>
        <v>0.37404999999999999</v>
      </c>
    </row>
    <row r="114" spans="1:10" x14ac:dyDescent="0.25">
      <c r="A114" s="59" t="s">
        <v>18</v>
      </c>
      <c r="B114" s="59" t="s">
        <v>106</v>
      </c>
      <c r="C114" s="53" t="s">
        <v>152</v>
      </c>
      <c r="D114" s="11" t="s">
        <v>23</v>
      </c>
      <c r="E114" s="22">
        <v>250</v>
      </c>
      <c r="F114" s="54"/>
      <c r="G114" s="54"/>
      <c r="H114" s="13">
        <f t="shared" si="40"/>
        <v>250</v>
      </c>
      <c r="I114" s="13">
        <v>0</v>
      </c>
      <c r="J114" s="84">
        <f t="shared" si="41"/>
        <v>0</v>
      </c>
    </row>
    <row r="115" spans="1:10" x14ac:dyDescent="0.25">
      <c r="A115" s="59" t="s">
        <v>18</v>
      </c>
      <c r="B115" s="59" t="s">
        <v>106</v>
      </c>
      <c r="C115" s="50">
        <v>637014</v>
      </c>
      <c r="D115" s="11" t="s">
        <v>12</v>
      </c>
      <c r="E115" s="22">
        <v>750</v>
      </c>
      <c r="F115" s="54"/>
      <c r="G115" s="54"/>
      <c r="H115" s="13">
        <f t="shared" si="40"/>
        <v>750</v>
      </c>
      <c r="I115" s="13">
        <v>193.37999999999997</v>
      </c>
      <c r="J115" s="84">
        <f t="shared" si="41"/>
        <v>0.25783999999999996</v>
      </c>
    </row>
    <row r="116" spans="1:10" x14ac:dyDescent="0.25">
      <c r="A116" s="59" t="s">
        <v>18</v>
      </c>
      <c r="B116" s="59" t="s">
        <v>106</v>
      </c>
      <c r="C116" s="50">
        <v>637016</v>
      </c>
      <c r="D116" s="11" t="s">
        <v>24</v>
      </c>
      <c r="E116" s="22">
        <v>170</v>
      </c>
      <c r="F116" s="54"/>
      <c r="G116" s="54"/>
      <c r="H116" s="13">
        <f t="shared" si="40"/>
        <v>170</v>
      </c>
      <c r="I116" s="13">
        <v>36.61</v>
      </c>
      <c r="J116" s="84">
        <f t="shared" si="41"/>
        <v>0.21535294117647058</v>
      </c>
    </row>
    <row r="117" spans="1:10" x14ac:dyDescent="0.25">
      <c r="A117" s="59" t="s">
        <v>18</v>
      </c>
      <c r="B117" s="59" t="s">
        <v>106</v>
      </c>
      <c r="C117" s="50"/>
      <c r="D117" s="11"/>
      <c r="E117" s="22"/>
      <c r="F117" s="54"/>
      <c r="G117" s="54"/>
      <c r="H117" s="13"/>
      <c r="I117" s="13">
        <v>0</v>
      </c>
      <c r="J117" s="84"/>
    </row>
    <row r="118" spans="1:10" x14ac:dyDescent="0.25">
      <c r="A118" s="59" t="s">
        <v>18</v>
      </c>
      <c r="B118" s="59" t="s">
        <v>106</v>
      </c>
      <c r="C118" s="50">
        <v>630</v>
      </c>
      <c r="D118" s="11" t="s">
        <v>47</v>
      </c>
      <c r="E118" s="22">
        <v>0</v>
      </c>
      <c r="F118" s="54"/>
      <c r="G118" s="54"/>
      <c r="H118" s="13">
        <f t="shared" si="40"/>
        <v>0</v>
      </c>
      <c r="I118" s="13">
        <v>0</v>
      </c>
      <c r="J118" s="84"/>
    </row>
    <row r="119" spans="1:10" x14ac:dyDescent="0.25">
      <c r="A119" s="59" t="s">
        <v>18</v>
      </c>
      <c r="B119" s="59" t="s">
        <v>106</v>
      </c>
      <c r="C119" s="50">
        <v>630</v>
      </c>
      <c r="D119" s="11" t="s">
        <v>16</v>
      </c>
      <c r="E119" s="22">
        <v>10500</v>
      </c>
      <c r="F119" s="54"/>
      <c r="G119" s="54"/>
      <c r="H119" s="13">
        <f t="shared" si="40"/>
        <v>10500</v>
      </c>
      <c r="I119" s="13">
        <v>2906.04</v>
      </c>
      <c r="J119" s="84">
        <f t="shared" ref="J119:J120" si="42">I119/H119</f>
        <v>0.27676571428571428</v>
      </c>
    </row>
    <row r="120" spans="1:10" x14ac:dyDescent="0.25">
      <c r="A120" s="59" t="s">
        <v>18</v>
      </c>
      <c r="B120" s="59" t="s">
        <v>106</v>
      </c>
      <c r="C120" s="50">
        <v>630</v>
      </c>
      <c r="D120" s="11" t="s">
        <v>58</v>
      </c>
      <c r="E120" s="22">
        <v>28000</v>
      </c>
      <c r="F120" s="54"/>
      <c r="G120" s="54"/>
      <c r="H120" s="13">
        <f t="shared" si="40"/>
        <v>28000</v>
      </c>
      <c r="I120" s="13">
        <v>6985.25</v>
      </c>
      <c r="J120" s="84">
        <f t="shared" si="42"/>
        <v>0.24947321428571428</v>
      </c>
    </row>
    <row r="121" spans="1:10" x14ac:dyDescent="0.25">
      <c r="A121" s="63"/>
      <c r="B121" s="63"/>
      <c r="C121" s="64"/>
      <c r="D121" s="65"/>
      <c r="E121" s="69"/>
      <c r="F121" s="69"/>
      <c r="G121" s="69"/>
      <c r="H121" s="69"/>
      <c r="I121" s="69"/>
      <c r="J121" s="65"/>
    </row>
    <row r="122" spans="1:10" x14ac:dyDescent="0.25">
      <c r="A122" s="66" t="s">
        <v>18</v>
      </c>
      <c r="B122" s="66" t="s">
        <v>113</v>
      </c>
      <c r="C122" s="50" t="s">
        <v>117</v>
      </c>
      <c r="D122" s="67" t="s">
        <v>118</v>
      </c>
      <c r="E122" s="22"/>
      <c r="F122" s="22"/>
      <c r="G122" s="22"/>
      <c r="H122" s="22"/>
      <c r="I122" s="22"/>
      <c r="J122" s="22"/>
    </row>
    <row r="123" spans="1:10" x14ac:dyDescent="0.25">
      <c r="A123" s="66" t="s">
        <v>18</v>
      </c>
      <c r="B123" s="68" t="s">
        <v>113</v>
      </c>
      <c r="C123" s="51">
        <v>717003</v>
      </c>
      <c r="D123" s="67" t="s">
        <v>119</v>
      </c>
      <c r="E123" s="39"/>
      <c r="F123" s="39">
        <v>2629.62</v>
      </c>
      <c r="G123" s="39"/>
      <c r="H123" s="39">
        <f t="shared" ref="H123" si="43">E123+F123+G123</f>
        <v>2629.62</v>
      </c>
      <c r="I123" s="39">
        <v>2629.62</v>
      </c>
      <c r="J123" s="88">
        <f>I123/H123</f>
        <v>1</v>
      </c>
    </row>
    <row r="124" spans="1:10" x14ac:dyDescent="0.25">
      <c r="A124" s="66" t="s">
        <v>18</v>
      </c>
      <c r="B124" s="66" t="s">
        <v>113</v>
      </c>
      <c r="C124" s="51">
        <v>717002</v>
      </c>
      <c r="D124" s="67" t="s">
        <v>120</v>
      </c>
      <c r="E124" s="94"/>
      <c r="F124" s="39"/>
      <c r="G124" s="39"/>
      <c r="H124" s="39"/>
      <c r="I124" s="39">
        <v>0</v>
      </c>
      <c r="J124" s="39"/>
    </row>
    <row r="125" spans="1:10" x14ac:dyDescent="0.25">
      <c r="A125" s="66" t="s">
        <v>18</v>
      </c>
      <c r="B125" s="68" t="s">
        <v>113</v>
      </c>
      <c r="C125" s="51">
        <v>717</v>
      </c>
      <c r="D125" s="67" t="s">
        <v>129</v>
      </c>
      <c r="E125" s="94"/>
      <c r="F125" s="39"/>
      <c r="G125" s="39"/>
      <c r="H125" s="39"/>
      <c r="I125" s="39">
        <v>0</v>
      </c>
      <c r="J125" s="39"/>
    </row>
    <row r="126" spans="1:10" x14ac:dyDescent="0.25">
      <c r="A126" s="63"/>
      <c r="B126" s="63" t="s">
        <v>48</v>
      </c>
      <c r="C126" s="64"/>
      <c r="D126" s="65"/>
      <c r="E126" s="69">
        <f>SUM(E111:E125)</f>
        <v>61029</v>
      </c>
      <c r="F126" s="69">
        <f t="shared" ref="F126:G126" si="44">SUM(F111:F125)</f>
        <v>2629.62</v>
      </c>
      <c r="G126" s="69">
        <f t="shared" si="44"/>
        <v>0</v>
      </c>
      <c r="H126" s="69">
        <f>SUM(H111:H125)</f>
        <v>63658.62</v>
      </c>
      <c r="I126" s="69">
        <f>SUM(I111:I125)</f>
        <v>17867.21</v>
      </c>
      <c r="J126" s="91">
        <f>I126/H126</f>
        <v>0.28067227973210851</v>
      </c>
    </row>
    <row r="127" spans="1:10" x14ac:dyDescent="0.25">
      <c r="A127" s="62" t="s">
        <v>18</v>
      </c>
      <c r="B127" s="59"/>
      <c r="C127" s="77">
        <v>637037</v>
      </c>
      <c r="D127" s="11" t="s">
        <v>134</v>
      </c>
      <c r="E127" s="22"/>
      <c r="F127" s="22">
        <v>23842.01</v>
      </c>
      <c r="G127" s="22"/>
      <c r="H127" s="13">
        <f t="shared" ref="H127:H128" si="45">E127+F127+G127</f>
        <v>23842.01</v>
      </c>
      <c r="I127" s="13">
        <v>23842.010000000002</v>
      </c>
      <c r="J127" s="84">
        <f>I127/H127</f>
        <v>1.0000000000000002</v>
      </c>
    </row>
    <row r="128" spans="1:10" x14ac:dyDescent="0.25">
      <c r="A128" s="62" t="s">
        <v>18</v>
      </c>
      <c r="B128" s="59"/>
      <c r="C128" s="77">
        <v>719014</v>
      </c>
      <c r="D128" s="11" t="s">
        <v>135</v>
      </c>
      <c r="E128" s="22"/>
      <c r="F128" s="22">
        <v>1736.83</v>
      </c>
      <c r="G128" s="22"/>
      <c r="H128" s="13">
        <f t="shared" si="45"/>
        <v>1736.83</v>
      </c>
      <c r="I128" s="13">
        <v>1736.83</v>
      </c>
      <c r="J128" s="84">
        <f t="shared" ref="J128" si="46">I128/H128</f>
        <v>1</v>
      </c>
    </row>
    <row r="129" spans="1:10" x14ac:dyDescent="0.25">
      <c r="A129" s="108" t="s">
        <v>56</v>
      </c>
      <c r="B129" s="109"/>
      <c r="C129" s="109"/>
      <c r="D129" s="110"/>
      <c r="E129" s="19">
        <f>SUM(E127:E128,E126,E109,E90)</f>
        <v>493255</v>
      </c>
      <c r="F129" s="19">
        <f t="shared" ref="F129:H129" si="47">SUM(F127:F128,F126,F109,F90)</f>
        <v>32208.459999999995</v>
      </c>
      <c r="G129" s="19">
        <f t="shared" si="47"/>
        <v>150</v>
      </c>
      <c r="H129" s="19">
        <f t="shared" si="47"/>
        <v>525613.46</v>
      </c>
      <c r="I129" s="19">
        <f>SUM(I127:I128,I126,I109,I90)</f>
        <v>254850.62</v>
      </c>
      <c r="J129" s="87">
        <f>I129/H129</f>
        <v>0.4848631920499144</v>
      </c>
    </row>
    <row r="130" spans="1:10" x14ac:dyDescent="0.25">
      <c r="A130" s="105" t="s">
        <v>59</v>
      </c>
      <c r="B130" s="106"/>
      <c r="C130" s="106"/>
      <c r="D130" s="107"/>
      <c r="E130" s="76"/>
      <c r="F130" s="76"/>
      <c r="G130" s="76"/>
      <c r="H130" s="76"/>
      <c r="I130" s="7"/>
      <c r="J130" s="7"/>
    </row>
    <row r="131" spans="1:10" s="34" customFormat="1" x14ac:dyDescent="0.25">
      <c r="A131" s="47"/>
      <c r="B131" s="47"/>
      <c r="C131" s="48"/>
      <c r="D131" s="29"/>
      <c r="E131" s="31"/>
      <c r="F131" s="31"/>
      <c r="G131" s="31"/>
      <c r="H131" s="31"/>
      <c r="I131" s="31"/>
      <c r="J131" s="31"/>
    </row>
    <row r="132" spans="1:10" x14ac:dyDescent="0.25">
      <c r="A132" s="70" t="s">
        <v>115</v>
      </c>
      <c r="B132" s="70" t="s">
        <v>121</v>
      </c>
      <c r="C132" s="53" t="s">
        <v>107</v>
      </c>
      <c r="D132" s="11" t="s">
        <v>20</v>
      </c>
      <c r="E132" s="22">
        <v>49470</v>
      </c>
      <c r="F132" s="22"/>
      <c r="G132" s="22"/>
      <c r="H132" s="13">
        <f t="shared" ref="H132:H143" si="48">E132+F132+G132</f>
        <v>49470</v>
      </c>
      <c r="I132" s="13">
        <v>24323.83</v>
      </c>
      <c r="J132" s="84">
        <f>I132/H132</f>
        <v>0.49168849807964427</v>
      </c>
    </row>
    <row r="133" spans="1:10" x14ac:dyDescent="0.25">
      <c r="A133" s="70" t="s">
        <v>115</v>
      </c>
      <c r="B133" s="70" t="s">
        <v>121</v>
      </c>
      <c r="C133" s="50">
        <v>620</v>
      </c>
      <c r="D133" s="11" t="s">
        <v>22</v>
      </c>
      <c r="E133" s="22">
        <v>18279</v>
      </c>
      <c r="F133" s="22"/>
      <c r="G133" s="22"/>
      <c r="H133" s="13">
        <f t="shared" si="48"/>
        <v>18279</v>
      </c>
      <c r="I133" s="13">
        <v>8755.2000000000007</v>
      </c>
      <c r="J133" s="84">
        <f t="shared" ref="J133:J149" si="49">I133/H133</f>
        <v>0.47897587395371743</v>
      </c>
    </row>
    <row r="134" spans="1:10" x14ac:dyDescent="0.25">
      <c r="A134" s="70" t="s">
        <v>115</v>
      </c>
      <c r="B134" s="70" t="s">
        <v>121</v>
      </c>
      <c r="C134" s="50">
        <v>640</v>
      </c>
      <c r="D134" s="11" t="s">
        <v>96</v>
      </c>
      <c r="E134" s="22">
        <v>400</v>
      </c>
      <c r="F134" s="22"/>
      <c r="G134" s="22"/>
      <c r="H134" s="13">
        <f t="shared" si="48"/>
        <v>400</v>
      </c>
      <c r="I134" s="13">
        <v>310.22000000000003</v>
      </c>
      <c r="J134" s="84">
        <f t="shared" si="49"/>
        <v>0.77555000000000007</v>
      </c>
    </row>
    <row r="135" spans="1:10" x14ac:dyDescent="0.25">
      <c r="A135" s="70" t="s">
        <v>115</v>
      </c>
      <c r="B135" s="70" t="s">
        <v>121</v>
      </c>
      <c r="C135" s="53" t="s">
        <v>150</v>
      </c>
      <c r="D135" s="11" t="s">
        <v>10</v>
      </c>
      <c r="E135" s="22">
        <v>1000</v>
      </c>
      <c r="F135" s="22"/>
      <c r="G135" s="22"/>
      <c r="H135" s="13">
        <f t="shared" si="48"/>
        <v>1000</v>
      </c>
      <c r="I135" s="13">
        <v>758.05</v>
      </c>
      <c r="J135" s="84">
        <f t="shared" si="49"/>
        <v>0.75805</v>
      </c>
    </row>
    <row r="136" spans="1:10" x14ac:dyDescent="0.25">
      <c r="A136" s="70" t="s">
        <v>115</v>
      </c>
      <c r="B136" s="70" t="s">
        <v>121</v>
      </c>
      <c r="C136" s="53" t="s">
        <v>151</v>
      </c>
      <c r="D136" s="11" t="s">
        <v>25</v>
      </c>
      <c r="E136" s="22">
        <v>50</v>
      </c>
      <c r="F136" s="22"/>
      <c r="G136" s="22"/>
      <c r="H136" s="13">
        <f t="shared" si="48"/>
        <v>50</v>
      </c>
      <c r="I136" s="13">
        <v>35.06</v>
      </c>
      <c r="J136" s="84">
        <f t="shared" si="49"/>
        <v>0.70120000000000005</v>
      </c>
    </row>
    <row r="137" spans="1:10" x14ac:dyDescent="0.25">
      <c r="A137" s="70" t="s">
        <v>115</v>
      </c>
      <c r="B137" s="70" t="s">
        <v>121</v>
      </c>
      <c r="C137" s="53" t="s">
        <v>152</v>
      </c>
      <c r="D137" s="11" t="s">
        <v>23</v>
      </c>
      <c r="E137" s="22">
        <v>800</v>
      </c>
      <c r="F137" s="22"/>
      <c r="G137" s="22"/>
      <c r="H137" s="13">
        <f t="shared" si="48"/>
        <v>800</v>
      </c>
      <c r="I137" s="13">
        <v>0</v>
      </c>
      <c r="J137" s="84">
        <f t="shared" si="49"/>
        <v>0</v>
      </c>
    </row>
    <row r="138" spans="1:10" x14ac:dyDescent="0.25">
      <c r="A138" s="70" t="s">
        <v>115</v>
      </c>
      <c r="B138" s="70" t="s">
        <v>121</v>
      </c>
      <c r="C138" s="50">
        <v>637044</v>
      </c>
      <c r="D138" s="11" t="s">
        <v>94</v>
      </c>
      <c r="E138" s="22">
        <v>20000</v>
      </c>
      <c r="F138" s="22"/>
      <c r="G138" s="22"/>
      <c r="H138" s="13">
        <f t="shared" si="48"/>
        <v>20000</v>
      </c>
      <c r="I138" s="13">
        <v>-133.25000000000045</v>
      </c>
      <c r="J138" s="84">
        <f t="shared" si="49"/>
        <v>-6.6625000000000226E-3</v>
      </c>
    </row>
    <row r="139" spans="1:10" x14ac:dyDescent="0.25">
      <c r="A139" s="70" t="s">
        <v>115</v>
      </c>
      <c r="B139" s="70" t="s">
        <v>106</v>
      </c>
      <c r="C139" s="50" t="s">
        <v>156</v>
      </c>
      <c r="D139" s="11" t="s">
        <v>97</v>
      </c>
      <c r="E139" s="22">
        <v>2000</v>
      </c>
      <c r="F139" s="22"/>
      <c r="G139" s="22"/>
      <c r="H139" s="13">
        <f t="shared" si="48"/>
        <v>2000</v>
      </c>
      <c r="I139" s="13">
        <v>508.91</v>
      </c>
      <c r="J139" s="84">
        <f t="shared" si="49"/>
        <v>0.25445499999999999</v>
      </c>
    </row>
    <row r="140" spans="1:10" x14ac:dyDescent="0.25">
      <c r="A140" s="70" t="s">
        <v>115</v>
      </c>
      <c r="B140" s="70" t="s">
        <v>121</v>
      </c>
      <c r="C140" s="53" t="s">
        <v>155</v>
      </c>
      <c r="D140" s="11" t="s">
        <v>91</v>
      </c>
      <c r="E140" s="22">
        <v>1200</v>
      </c>
      <c r="F140" s="22"/>
      <c r="G140" s="22">
        <v>1300</v>
      </c>
      <c r="H140" s="13">
        <f t="shared" si="48"/>
        <v>2500</v>
      </c>
      <c r="I140" s="13">
        <v>2243.9300000000003</v>
      </c>
      <c r="J140" s="84">
        <f t="shared" si="49"/>
        <v>0.89757200000000015</v>
      </c>
    </row>
    <row r="141" spans="1:10" x14ac:dyDescent="0.25">
      <c r="A141" s="70" t="s">
        <v>115</v>
      </c>
      <c r="B141" s="70" t="s">
        <v>121</v>
      </c>
      <c r="C141" s="50">
        <v>637014</v>
      </c>
      <c r="D141" s="11" t="s">
        <v>12</v>
      </c>
      <c r="E141" s="22">
        <v>2400</v>
      </c>
      <c r="F141" s="22"/>
      <c r="G141" s="22"/>
      <c r="H141" s="13">
        <f t="shared" si="48"/>
        <v>2400</v>
      </c>
      <c r="I141" s="13">
        <v>2931.3300000000008</v>
      </c>
      <c r="J141" s="84">
        <f t="shared" si="49"/>
        <v>1.2213875000000003</v>
      </c>
    </row>
    <row r="142" spans="1:10" x14ac:dyDescent="0.25">
      <c r="A142" s="70" t="s">
        <v>115</v>
      </c>
      <c r="B142" s="70" t="s">
        <v>121</v>
      </c>
      <c r="C142" s="50">
        <v>637016</v>
      </c>
      <c r="D142" s="11" t="s">
        <v>24</v>
      </c>
      <c r="E142" s="22">
        <v>544</v>
      </c>
      <c r="F142" s="22"/>
      <c r="G142" s="22"/>
      <c r="H142" s="13">
        <f t="shared" si="48"/>
        <v>544</v>
      </c>
      <c r="I142" s="13">
        <v>232.64000000000001</v>
      </c>
      <c r="J142" s="84">
        <f t="shared" si="49"/>
        <v>0.42764705882352944</v>
      </c>
    </row>
    <row r="143" spans="1:10" x14ac:dyDescent="0.25">
      <c r="A143" s="70" t="s">
        <v>115</v>
      </c>
      <c r="B143" s="70" t="s">
        <v>121</v>
      </c>
      <c r="C143" s="50">
        <v>630</v>
      </c>
      <c r="D143" s="11" t="s">
        <v>26</v>
      </c>
      <c r="E143" s="22">
        <v>4100</v>
      </c>
      <c r="F143" s="22"/>
      <c r="G143" s="22"/>
      <c r="H143" s="13">
        <f t="shared" si="48"/>
        <v>4100</v>
      </c>
      <c r="I143" s="13">
        <v>1706.52</v>
      </c>
      <c r="J143" s="84">
        <f t="shared" si="49"/>
        <v>0.41622439024390245</v>
      </c>
    </row>
    <row r="144" spans="1:10" s="34" customFormat="1" x14ac:dyDescent="0.25">
      <c r="A144" s="47"/>
      <c r="B144" s="47"/>
      <c r="C144" s="48"/>
      <c r="D144" s="29" t="s">
        <v>6</v>
      </c>
      <c r="E144" s="31"/>
      <c r="F144" s="31"/>
      <c r="G144" s="31"/>
      <c r="H144" s="31"/>
      <c r="I144" s="31"/>
      <c r="J144" s="31"/>
    </row>
    <row r="145" spans="1:11" s="34" customFormat="1" x14ac:dyDescent="0.25">
      <c r="A145" s="70" t="s">
        <v>115</v>
      </c>
      <c r="B145" s="70" t="s">
        <v>122</v>
      </c>
      <c r="C145" s="50">
        <v>630</v>
      </c>
      <c r="D145" s="20" t="s">
        <v>60</v>
      </c>
      <c r="E145" s="22">
        <v>600</v>
      </c>
      <c r="F145" s="22"/>
      <c r="G145" s="22">
        <v>300</v>
      </c>
      <c r="H145" s="13">
        <f t="shared" ref="H145:H152" si="50">E145+F145+G145</f>
        <v>900</v>
      </c>
      <c r="I145" s="13">
        <v>661.06999999999994</v>
      </c>
      <c r="J145" s="84">
        <f t="shared" si="49"/>
        <v>0.73452222222222219</v>
      </c>
    </row>
    <row r="146" spans="1:11" s="34" customFormat="1" x14ac:dyDescent="0.25">
      <c r="A146" s="70" t="s">
        <v>115</v>
      </c>
      <c r="B146" s="70" t="s">
        <v>123</v>
      </c>
      <c r="C146" s="50">
        <v>630</v>
      </c>
      <c r="D146" s="20" t="s">
        <v>61</v>
      </c>
      <c r="E146" s="22">
        <v>16000</v>
      </c>
      <c r="F146" s="22"/>
      <c r="G146" s="22"/>
      <c r="H146" s="13">
        <f t="shared" si="50"/>
        <v>16000</v>
      </c>
      <c r="I146" s="13">
        <v>15163.939999999999</v>
      </c>
      <c r="J146" s="84">
        <f t="shared" si="49"/>
        <v>0.9477462499999999</v>
      </c>
    </row>
    <row r="147" spans="1:11" x14ac:dyDescent="0.25">
      <c r="A147" s="70" t="s">
        <v>115</v>
      </c>
      <c r="B147" s="70" t="s">
        <v>123</v>
      </c>
      <c r="C147" s="50">
        <v>630</v>
      </c>
      <c r="D147" s="20" t="s">
        <v>62</v>
      </c>
      <c r="E147" s="22">
        <v>2000</v>
      </c>
      <c r="F147" s="54"/>
      <c r="G147" s="22">
        <v>600</v>
      </c>
      <c r="H147" s="13">
        <f t="shared" si="50"/>
        <v>2600</v>
      </c>
      <c r="I147" s="13">
        <v>2455.83</v>
      </c>
      <c r="J147" s="84">
        <f t="shared" si="49"/>
        <v>0.94455</v>
      </c>
    </row>
    <row r="148" spans="1:11" x14ac:dyDescent="0.25">
      <c r="A148" s="70" t="s">
        <v>115</v>
      </c>
      <c r="B148" s="70" t="s">
        <v>123</v>
      </c>
      <c r="C148" s="50">
        <v>630</v>
      </c>
      <c r="D148" s="11" t="s">
        <v>63</v>
      </c>
      <c r="E148" s="22">
        <v>8300</v>
      </c>
      <c r="F148" s="22"/>
      <c r="G148" s="22">
        <v>500</v>
      </c>
      <c r="H148" s="13">
        <f t="shared" si="50"/>
        <v>8800</v>
      </c>
      <c r="I148" s="13">
        <v>6661.67</v>
      </c>
      <c r="J148" s="84">
        <f t="shared" si="49"/>
        <v>0.75700795454545455</v>
      </c>
    </row>
    <row r="149" spans="1:11" x14ac:dyDescent="0.25">
      <c r="A149" s="70" t="s">
        <v>115</v>
      </c>
      <c r="B149" s="70" t="s">
        <v>123</v>
      </c>
      <c r="C149" s="50">
        <v>630</v>
      </c>
      <c r="D149" s="11" t="s">
        <v>64</v>
      </c>
      <c r="E149" s="22">
        <v>360</v>
      </c>
      <c r="F149" s="22"/>
      <c r="G149" s="22">
        <v>740</v>
      </c>
      <c r="H149" s="13">
        <f t="shared" si="50"/>
        <v>1100</v>
      </c>
      <c r="I149" s="13">
        <v>985.14</v>
      </c>
      <c r="J149" s="84">
        <f t="shared" si="49"/>
        <v>0.89558181818181815</v>
      </c>
    </row>
    <row r="150" spans="1:11" x14ac:dyDescent="0.25">
      <c r="A150" s="70" t="s">
        <v>115</v>
      </c>
      <c r="B150" s="70" t="s">
        <v>123</v>
      </c>
      <c r="C150" s="50">
        <v>630</v>
      </c>
      <c r="D150" s="33" t="s">
        <v>65</v>
      </c>
      <c r="E150" s="22">
        <v>0</v>
      </c>
      <c r="F150" s="22"/>
      <c r="G150" s="22"/>
      <c r="H150" s="13">
        <f t="shared" si="50"/>
        <v>0</v>
      </c>
      <c r="I150" s="13">
        <v>0</v>
      </c>
      <c r="J150" s="84"/>
    </row>
    <row r="151" spans="1:11" x14ac:dyDescent="0.25">
      <c r="A151" s="70" t="s">
        <v>115</v>
      </c>
      <c r="B151" s="70" t="s">
        <v>123</v>
      </c>
      <c r="C151" s="71" t="s">
        <v>124</v>
      </c>
      <c r="D151" s="33" t="s">
        <v>66</v>
      </c>
      <c r="E151" s="39"/>
      <c r="F151" s="39">
        <v>5500</v>
      </c>
      <c r="G151" s="39"/>
      <c r="H151" s="39">
        <f t="shared" si="50"/>
        <v>5500</v>
      </c>
      <c r="I151" s="39">
        <v>1882.09</v>
      </c>
      <c r="J151" s="88">
        <f>I151/H151</f>
        <v>0.34219818181818179</v>
      </c>
      <c r="K151" s="37"/>
    </row>
    <row r="152" spans="1:11" x14ac:dyDescent="0.25">
      <c r="A152" s="70" t="s">
        <v>115</v>
      </c>
      <c r="B152" s="70" t="s">
        <v>123</v>
      </c>
      <c r="C152" s="72" t="s">
        <v>125</v>
      </c>
      <c r="D152" s="73" t="s">
        <v>126</v>
      </c>
      <c r="E152" s="39">
        <v>13093</v>
      </c>
      <c r="F152" s="39">
        <v>22112.99</v>
      </c>
      <c r="G152" s="39">
        <v>-25840</v>
      </c>
      <c r="H152" s="39">
        <f t="shared" si="50"/>
        <v>9365.9900000000052</v>
      </c>
      <c r="I152" s="39">
        <v>0</v>
      </c>
      <c r="J152" s="88">
        <f>I152/H152</f>
        <v>0</v>
      </c>
    </row>
    <row r="153" spans="1:11" x14ac:dyDescent="0.25">
      <c r="A153" s="45" t="s">
        <v>45</v>
      </c>
      <c r="B153" s="45"/>
      <c r="C153" s="46"/>
      <c r="D153" s="16" t="s">
        <v>74</v>
      </c>
      <c r="E153" s="17">
        <f>SUM(E145:E152)</f>
        <v>40353</v>
      </c>
      <c r="F153" s="17">
        <f t="shared" ref="F153:H153" si="51">SUM(F145:F152)</f>
        <v>27612.99</v>
      </c>
      <c r="G153" s="17">
        <f t="shared" si="51"/>
        <v>-23700</v>
      </c>
      <c r="H153" s="17">
        <f t="shared" si="51"/>
        <v>44265.990000000005</v>
      </c>
      <c r="I153" s="17">
        <f>SUM(I145:I152)</f>
        <v>27809.739999999994</v>
      </c>
      <c r="J153" s="86">
        <f>I153/H153</f>
        <v>0.62824168170642947</v>
      </c>
    </row>
    <row r="154" spans="1:11" x14ac:dyDescent="0.25">
      <c r="A154" s="47"/>
      <c r="B154" s="47"/>
      <c r="C154" s="48"/>
      <c r="D154" s="29" t="s">
        <v>8</v>
      </c>
      <c r="E154" s="31"/>
      <c r="F154" s="31"/>
      <c r="G154" s="31"/>
      <c r="H154" s="31"/>
      <c r="I154" s="31"/>
      <c r="J154" s="31"/>
    </row>
    <row r="155" spans="1:11" x14ac:dyDescent="0.25">
      <c r="A155" s="70" t="s">
        <v>115</v>
      </c>
      <c r="B155" s="59" t="s">
        <v>121</v>
      </c>
      <c r="C155" s="50">
        <v>630</v>
      </c>
      <c r="D155" s="20" t="s">
        <v>67</v>
      </c>
      <c r="E155" s="22">
        <v>1000</v>
      </c>
      <c r="F155" s="22"/>
      <c r="G155" s="22"/>
      <c r="H155" s="13">
        <f t="shared" ref="H155:H157" si="52">E155+F155+G155</f>
        <v>1000</v>
      </c>
      <c r="I155" s="13">
        <v>0</v>
      </c>
      <c r="J155" s="84">
        <f t="shared" ref="J155:J157" si="53">I155/H155</f>
        <v>0</v>
      </c>
    </row>
    <row r="156" spans="1:11" x14ac:dyDescent="0.25">
      <c r="A156" s="70" t="s">
        <v>115</v>
      </c>
      <c r="B156" s="59" t="s">
        <v>121</v>
      </c>
      <c r="C156" s="50">
        <v>630</v>
      </c>
      <c r="D156" s="23" t="s">
        <v>68</v>
      </c>
      <c r="E156" s="22">
        <v>8500</v>
      </c>
      <c r="F156" s="22"/>
      <c r="G156" s="22">
        <v>2500</v>
      </c>
      <c r="H156" s="13">
        <f t="shared" si="52"/>
        <v>11000</v>
      </c>
      <c r="I156" s="13">
        <v>6383.369999999999</v>
      </c>
      <c r="J156" s="84">
        <f t="shared" si="53"/>
        <v>0.58030636363636356</v>
      </c>
    </row>
    <row r="157" spans="1:11" x14ac:dyDescent="0.25">
      <c r="A157" s="70" t="s">
        <v>115</v>
      </c>
      <c r="B157" s="59" t="s">
        <v>121</v>
      </c>
      <c r="C157" s="50">
        <v>630</v>
      </c>
      <c r="D157" s="11" t="s">
        <v>69</v>
      </c>
      <c r="E157" s="22">
        <v>38000</v>
      </c>
      <c r="F157" s="22"/>
      <c r="G157" s="22">
        <v>22000</v>
      </c>
      <c r="H157" s="13">
        <f t="shared" si="52"/>
        <v>60000</v>
      </c>
      <c r="I157" s="13">
        <v>31574.94</v>
      </c>
      <c r="J157" s="84">
        <f t="shared" si="53"/>
        <v>0.52624899999999997</v>
      </c>
    </row>
    <row r="158" spans="1:11" x14ac:dyDescent="0.25">
      <c r="A158" s="45" t="s">
        <v>45</v>
      </c>
      <c r="B158" s="45"/>
      <c r="C158" s="46"/>
      <c r="D158" s="16" t="s">
        <v>8</v>
      </c>
      <c r="E158" s="17">
        <f t="shared" ref="E158:H158" si="54">SUM(E155:E157)</f>
        <v>47500</v>
      </c>
      <c r="F158" s="17">
        <f t="shared" si="54"/>
        <v>0</v>
      </c>
      <c r="G158" s="17">
        <f t="shared" si="54"/>
        <v>24500</v>
      </c>
      <c r="H158" s="17">
        <f t="shared" si="54"/>
        <v>72000</v>
      </c>
      <c r="I158" s="17">
        <f>SUM(I155:I157)</f>
        <v>37958.31</v>
      </c>
      <c r="J158" s="86">
        <f>I158/H158</f>
        <v>0.52719874999999994</v>
      </c>
    </row>
    <row r="159" spans="1:11" x14ac:dyDescent="0.25">
      <c r="A159" s="47"/>
      <c r="B159" s="47"/>
      <c r="C159" s="48"/>
      <c r="D159" s="29" t="s">
        <v>13</v>
      </c>
      <c r="E159" s="31"/>
      <c r="F159" s="31"/>
      <c r="G159" s="31"/>
      <c r="H159" s="31"/>
      <c r="I159" s="31"/>
      <c r="J159" s="31"/>
    </row>
    <row r="160" spans="1:11" s="34" customFormat="1" x14ac:dyDescent="0.25">
      <c r="A160" s="70" t="s">
        <v>115</v>
      </c>
      <c r="B160" s="74" t="s">
        <v>106</v>
      </c>
      <c r="C160" s="56">
        <v>630</v>
      </c>
      <c r="D160" s="12" t="s">
        <v>127</v>
      </c>
      <c r="E160" s="22">
        <v>84</v>
      </c>
      <c r="F160" s="22"/>
      <c r="G160" s="22">
        <v>2000</v>
      </c>
      <c r="H160" s="13">
        <f t="shared" ref="H160:H161" si="55">E160+F160+G160</f>
        <v>2084</v>
      </c>
      <c r="I160" s="13">
        <v>1654.1599999999999</v>
      </c>
      <c r="J160" s="84">
        <f t="shared" ref="J160:J161" si="56">I160/H160</f>
        <v>0.79374280230326288</v>
      </c>
    </row>
    <row r="161" spans="1:10" s="34" customFormat="1" x14ac:dyDescent="0.25">
      <c r="A161" s="70" t="s">
        <v>115</v>
      </c>
      <c r="B161" s="59" t="s">
        <v>106</v>
      </c>
      <c r="C161" s="56">
        <v>630</v>
      </c>
      <c r="D161" s="12" t="s">
        <v>70</v>
      </c>
      <c r="E161" s="22">
        <v>2000</v>
      </c>
      <c r="F161" s="22"/>
      <c r="G161" s="22"/>
      <c r="H161" s="13">
        <f t="shared" si="55"/>
        <v>2000</v>
      </c>
      <c r="I161" s="13">
        <v>1581.92</v>
      </c>
      <c r="J161" s="84">
        <f t="shared" si="56"/>
        <v>0.79096</v>
      </c>
    </row>
    <row r="162" spans="1:10" x14ac:dyDescent="0.25">
      <c r="A162" s="45" t="s">
        <v>45</v>
      </c>
      <c r="B162" s="45" t="s">
        <v>27</v>
      </c>
      <c r="C162" s="46"/>
      <c r="D162" s="16" t="s">
        <v>13</v>
      </c>
      <c r="E162" s="17">
        <f>SUM(E160:E161)</f>
        <v>2084</v>
      </c>
      <c r="F162" s="17">
        <f t="shared" ref="F162:H162" si="57">SUM(F160:F161)</f>
        <v>0</v>
      </c>
      <c r="G162" s="17">
        <f t="shared" si="57"/>
        <v>2000</v>
      </c>
      <c r="H162" s="17">
        <f t="shared" si="57"/>
        <v>4084</v>
      </c>
      <c r="I162" s="17">
        <f>SUM(I160:I161)</f>
        <v>3236.08</v>
      </c>
      <c r="J162" s="86">
        <f>I162/H162</f>
        <v>0.79238001958863857</v>
      </c>
    </row>
    <row r="163" spans="1:10" x14ac:dyDescent="0.25">
      <c r="A163" s="47"/>
      <c r="B163" s="47" t="s">
        <v>75</v>
      </c>
      <c r="C163" s="48"/>
      <c r="D163" s="29"/>
      <c r="E163" s="30">
        <f>SUM(E162,E158,E153,E132:E143)</f>
        <v>190180</v>
      </c>
      <c r="F163" s="30">
        <f t="shared" ref="F163:H163" si="58">SUM(F162,F158,F153,F132:F143)</f>
        <v>27612.99</v>
      </c>
      <c r="G163" s="30">
        <f t="shared" si="58"/>
        <v>4100</v>
      </c>
      <c r="H163" s="30">
        <f t="shared" si="58"/>
        <v>221892.99</v>
      </c>
      <c r="I163" s="30">
        <f>SUM(I162,I158,I153,I132:I143)</f>
        <v>110676.56999999999</v>
      </c>
      <c r="J163" s="91">
        <f>I163/H163</f>
        <v>0.498783535252736</v>
      </c>
    </row>
    <row r="164" spans="1:10" x14ac:dyDescent="0.25">
      <c r="A164" s="47"/>
      <c r="B164" s="47"/>
      <c r="C164" s="48"/>
      <c r="D164" s="29" t="s">
        <v>46</v>
      </c>
      <c r="E164" s="31"/>
      <c r="F164" s="31"/>
      <c r="G164" s="31"/>
      <c r="H164" s="31"/>
      <c r="I164" s="31"/>
      <c r="J164" s="31"/>
    </row>
    <row r="165" spans="1:10" x14ac:dyDescent="0.25">
      <c r="A165" s="70" t="s">
        <v>128</v>
      </c>
      <c r="B165" s="59" t="s">
        <v>121</v>
      </c>
      <c r="C165" s="50">
        <v>717001</v>
      </c>
      <c r="D165" s="11" t="s">
        <v>20</v>
      </c>
      <c r="E165" s="39">
        <f>48000+1120+350</f>
        <v>49470</v>
      </c>
      <c r="F165" s="94"/>
      <c r="G165" s="94"/>
      <c r="H165" s="39">
        <f t="shared" ref="H165:H171" si="59">E165+F165</f>
        <v>49470</v>
      </c>
      <c r="I165" s="39">
        <f>'[1]01_2022'!F166+'[2]02_2022'!F166+'[3]03_2022'!F166+'[4]04_2022'!F166+'[5]05_2022'!F166+'[6]06_2022'!F166</f>
        <v>18351.169999999998</v>
      </c>
      <c r="J165" s="88">
        <f>I165/H165</f>
        <v>0.37095552860319381</v>
      </c>
    </row>
    <row r="166" spans="1:10" x14ac:dyDescent="0.25">
      <c r="A166" s="70" t="s">
        <v>128</v>
      </c>
      <c r="B166" s="70" t="s">
        <v>121</v>
      </c>
      <c r="C166" s="50">
        <v>717001</v>
      </c>
      <c r="D166" s="11" t="s">
        <v>22</v>
      </c>
      <c r="E166" s="39">
        <f>ROUND((0.3495*E165)+(0.02*E165),0)</f>
        <v>18279</v>
      </c>
      <c r="F166" s="94"/>
      <c r="G166" s="94"/>
      <c r="H166" s="39">
        <f t="shared" si="59"/>
        <v>18279</v>
      </c>
      <c r="I166" s="39">
        <f>'[1]01_2022'!F167+'[2]02_2022'!F167+'[3]03_2022'!F167+'[4]04_2022'!F167+'[5]05_2022'!F167+'[6]06_2022'!F167</f>
        <v>6599.99</v>
      </c>
      <c r="J166" s="88">
        <f t="shared" ref="J166:J171" si="60">I166/H166</f>
        <v>0.36106953334427483</v>
      </c>
    </row>
    <row r="167" spans="1:10" x14ac:dyDescent="0.25">
      <c r="A167" s="70" t="s">
        <v>128</v>
      </c>
      <c r="B167" s="59" t="s">
        <v>121</v>
      </c>
      <c r="C167" s="50">
        <v>717001</v>
      </c>
      <c r="D167" s="11" t="s">
        <v>96</v>
      </c>
      <c r="E167" s="39">
        <v>300</v>
      </c>
      <c r="F167" s="94"/>
      <c r="G167" s="94"/>
      <c r="H167" s="39">
        <f t="shared" si="59"/>
        <v>300</v>
      </c>
      <c r="I167" s="39">
        <f>'[1]01_2022'!F168+'[2]02_2022'!F168+'[3]03_2022'!F168+'[4]04_2022'!F168+'[5]05_2022'!F168+'[6]06_2022'!F168</f>
        <v>189.78000000000003</v>
      </c>
      <c r="J167" s="88">
        <f t="shared" si="60"/>
        <v>0.63260000000000005</v>
      </c>
    </row>
    <row r="168" spans="1:10" x14ac:dyDescent="0.25">
      <c r="A168" s="70" t="s">
        <v>128</v>
      </c>
      <c r="B168" s="70" t="s">
        <v>121</v>
      </c>
      <c r="C168" s="50">
        <v>717001</v>
      </c>
      <c r="D168" s="11" t="s">
        <v>23</v>
      </c>
      <c r="E168" s="39">
        <v>800</v>
      </c>
      <c r="F168" s="94"/>
      <c r="G168" s="94"/>
      <c r="H168" s="39">
        <f t="shared" si="59"/>
        <v>800</v>
      </c>
      <c r="I168" s="39">
        <f>'[1]01_2022'!F169+'[2]02_2022'!F169+'[3]03_2022'!F169+'[4]04_2022'!F169+'[5]05_2022'!F169+'[6]06_2022'!F169</f>
        <v>0</v>
      </c>
      <c r="J168" s="88">
        <f t="shared" si="60"/>
        <v>0</v>
      </c>
    </row>
    <row r="169" spans="1:10" x14ac:dyDescent="0.25">
      <c r="A169" s="70" t="s">
        <v>128</v>
      </c>
      <c r="B169" s="59" t="s">
        <v>121</v>
      </c>
      <c r="C169" s="50">
        <v>717001</v>
      </c>
      <c r="D169" s="11" t="s">
        <v>12</v>
      </c>
      <c r="E169" s="39">
        <v>2400</v>
      </c>
      <c r="F169" s="94"/>
      <c r="G169" s="94"/>
      <c r="H169" s="39">
        <f t="shared" si="59"/>
        <v>2400</v>
      </c>
      <c r="I169" s="39">
        <f>'[1]01_2022'!F170+'[2]02_2022'!F170+'[3]03_2022'!F170+'[4]04_2022'!F170+'[5]05_2022'!F170+'[6]06_2022'!F170</f>
        <v>837.06</v>
      </c>
      <c r="J169" s="88">
        <f t="shared" si="60"/>
        <v>0.348775</v>
      </c>
    </row>
    <row r="170" spans="1:10" x14ac:dyDescent="0.25">
      <c r="A170" s="70" t="s">
        <v>128</v>
      </c>
      <c r="B170" s="70" t="s">
        <v>121</v>
      </c>
      <c r="C170" s="50">
        <v>717001</v>
      </c>
      <c r="D170" s="11" t="s">
        <v>24</v>
      </c>
      <c r="E170" s="39">
        <v>544</v>
      </c>
      <c r="F170" s="94"/>
      <c r="G170" s="94"/>
      <c r="H170" s="39">
        <f t="shared" si="59"/>
        <v>544</v>
      </c>
      <c r="I170" s="39">
        <f>'[1]01_2022'!F171+'[2]02_2022'!F171+'[3]03_2022'!F171+'[4]04_2022'!F171+'[5]05_2022'!F171+'[6]06_2022'!F171</f>
        <v>175.86</v>
      </c>
      <c r="J170" s="88">
        <f t="shared" si="60"/>
        <v>0.32327205882352944</v>
      </c>
    </row>
    <row r="171" spans="1:10" x14ac:dyDescent="0.25">
      <c r="A171" s="70" t="s">
        <v>128</v>
      </c>
      <c r="B171" s="59" t="s">
        <v>121</v>
      </c>
      <c r="C171" s="50">
        <v>717001</v>
      </c>
      <c r="D171" s="11" t="s">
        <v>71</v>
      </c>
      <c r="E171" s="39">
        <v>60000</v>
      </c>
      <c r="F171" s="94"/>
      <c r="G171" s="94"/>
      <c r="H171" s="39">
        <f t="shared" si="59"/>
        <v>60000</v>
      </c>
      <c r="I171" s="39">
        <f>'[1]01_2022'!F172+'[2]02_2022'!F172+'[3]03_2022'!F172+'[4]04_2022'!F172+'[5]05_2022'!F172+'[6]06_2022'!F172</f>
        <v>37758.800000000003</v>
      </c>
      <c r="J171" s="88">
        <f t="shared" si="60"/>
        <v>0.62931333333333339</v>
      </c>
    </row>
    <row r="172" spans="1:10" x14ac:dyDescent="0.25">
      <c r="A172" s="70"/>
      <c r="B172" s="28"/>
      <c r="C172" s="24"/>
      <c r="D172" s="11"/>
      <c r="E172" s="39"/>
      <c r="F172" s="39"/>
      <c r="G172" s="39"/>
      <c r="H172" s="39"/>
      <c r="I172" s="39"/>
      <c r="J172" s="39"/>
    </row>
    <row r="173" spans="1:10" x14ac:dyDescent="0.25">
      <c r="A173" s="70"/>
      <c r="B173" s="28"/>
      <c r="C173" s="83"/>
      <c r="D173" s="11"/>
      <c r="E173" s="39"/>
      <c r="F173" s="39"/>
      <c r="G173" s="39"/>
      <c r="H173" s="39"/>
      <c r="I173" s="39"/>
      <c r="J173" s="39"/>
    </row>
    <row r="174" spans="1:10" x14ac:dyDescent="0.25">
      <c r="A174" s="70" t="s">
        <v>18</v>
      </c>
      <c r="B174" s="28" t="s">
        <v>121</v>
      </c>
      <c r="C174" s="83">
        <v>717003</v>
      </c>
      <c r="D174" s="11" t="s">
        <v>138</v>
      </c>
      <c r="E174" s="94"/>
      <c r="F174" s="39">
        <v>66000</v>
      </c>
      <c r="G174" s="39"/>
      <c r="H174" s="39">
        <f t="shared" ref="H174" si="61">E174+F174</f>
        <v>66000</v>
      </c>
      <c r="I174" s="39">
        <f>'[1]01_2022'!F175+'[2]02_2022'!F175+'[3]03_2022'!F175+'[4]04_2022'!F175+'[5]05_2022'!F175</f>
        <v>0</v>
      </c>
      <c r="J174" s="88">
        <f t="shared" ref="J174" si="62">I174/H174</f>
        <v>0</v>
      </c>
    </row>
    <row r="175" spans="1:10" x14ac:dyDescent="0.25">
      <c r="A175" s="47"/>
      <c r="B175" s="47" t="s">
        <v>72</v>
      </c>
      <c r="C175" s="48"/>
      <c r="D175" s="29"/>
      <c r="E175" s="30">
        <f>SUM(E165:E174)</f>
        <v>131793</v>
      </c>
      <c r="F175" s="30">
        <f t="shared" ref="F175:I175" si="63">SUM(F165:F174)</f>
        <v>66000</v>
      </c>
      <c r="G175" s="30">
        <f t="shared" si="63"/>
        <v>0</v>
      </c>
      <c r="H175" s="30">
        <f>SUM(H165:H174)</f>
        <v>197793</v>
      </c>
      <c r="I175" s="30">
        <f t="shared" si="63"/>
        <v>63912.66</v>
      </c>
      <c r="J175" s="91">
        <f>I175/H175</f>
        <v>0.32312902883317407</v>
      </c>
    </row>
    <row r="176" spans="1:10" x14ac:dyDescent="0.25">
      <c r="A176" s="80" t="s">
        <v>18</v>
      </c>
      <c r="B176" s="82" t="s">
        <v>123</v>
      </c>
      <c r="C176" s="81">
        <v>717</v>
      </c>
      <c r="D176" s="11" t="s">
        <v>137</v>
      </c>
      <c r="E176" s="39">
        <v>30000</v>
      </c>
      <c r="F176" s="39"/>
      <c r="G176" s="39"/>
      <c r="H176" s="39">
        <f t="shared" ref="H176:H177" si="64">E176+F176</f>
        <v>30000</v>
      </c>
      <c r="I176" s="39">
        <f>'[1]01_2022'!F177+'[2]02_2022'!F177+'[3]03_2022'!F177+'[4]04_2022'!F177+'[5]05_2022'!F177+'[6]06_2022'!F177</f>
        <v>26594.670000000002</v>
      </c>
      <c r="J176" s="88">
        <f>I176/H176</f>
        <v>0.88648900000000008</v>
      </c>
    </row>
    <row r="177" spans="1:10" x14ac:dyDescent="0.25">
      <c r="A177" s="80" t="s">
        <v>18</v>
      </c>
      <c r="B177" s="28" t="s">
        <v>123</v>
      </c>
      <c r="C177" s="81">
        <v>716</v>
      </c>
      <c r="D177" s="11" t="s">
        <v>132</v>
      </c>
      <c r="E177" s="39">
        <v>10000</v>
      </c>
      <c r="F177" s="39"/>
      <c r="G177" s="39"/>
      <c r="H177" s="39">
        <f t="shared" si="64"/>
        <v>10000</v>
      </c>
      <c r="I177" s="39">
        <f>'[1]01_2022'!F178+'[2]02_2022'!F178+'[3]03_2022'!F178+'[4]04_2022'!F178+'[5]05_2022'!F178</f>
        <v>0</v>
      </c>
      <c r="J177" s="88">
        <f t="shared" ref="J177" si="65">I177/H177</f>
        <v>0</v>
      </c>
    </row>
    <row r="178" spans="1:10" x14ac:dyDescent="0.25">
      <c r="A178" s="36" t="s">
        <v>18</v>
      </c>
      <c r="B178" s="28"/>
      <c r="C178" s="78">
        <v>719014</v>
      </c>
      <c r="D178" s="11" t="s">
        <v>133</v>
      </c>
      <c r="E178" s="94">
        <v>0</v>
      </c>
      <c r="F178" s="39"/>
      <c r="G178" s="39"/>
      <c r="H178" s="39"/>
      <c r="I178" s="39"/>
      <c r="J178" s="39"/>
    </row>
    <row r="179" spans="1:10" ht="15.75" thickBot="1" x14ac:dyDescent="0.3">
      <c r="A179" s="95" t="s">
        <v>73</v>
      </c>
      <c r="B179" s="96"/>
      <c r="C179" s="96"/>
      <c r="D179" s="97"/>
      <c r="E179" s="19">
        <f>SUM(E175:E178,E163)</f>
        <v>361973</v>
      </c>
      <c r="F179" s="19">
        <f t="shared" ref="F179:H179" si="66">SUM(F175:F178,F163)</f>
        <v>93612.99</v>
      </c>
      <c r="G179" s="19">
        <f t="shared" si="66"/>
        <v>4100</v>
      </c>
      <c r="H179" s="19">
        <f t="shared" si="66"/>
        <v>459685.99</v>
      </c>
      <c r="I179" s="19">
        <f>SUM(I177:I178,I175,I163)</f>
        <v>174589.22999999998</v>
      </c>
      <c r="J179" s="87">
        <f>I179/H179</f>
        <v>0.37980106811608505</v>
      </c>
    </row>
    <row r="180" spans="1:10" ht="16.5" thickBot="1" x14ac:dyDescent="0.3">
      <c r="A180" s="49"/>
      <c r="B180" s="98" t="s">
        <v>14</v>
      </c>
      <c r="C180" s="99"/>
      <c r="D180" s="100"/>
      <c r="E180" s="26">
        <f>SUM(E179,E129)</f>
        <v>855228</v>
      </c>
      <c r="F180" s="26">
        <f t="shared" ref="F180:H180" si="67">SUM(F179,F129)</f>
        <v>125821.45</v>
      </c>
      <c r="G180" s="26">
        <f t="shared" si="67"/>
        <v>4250</v>
      </c>
      <c r="H180" s="26">
        <f t="shared" si="67"/>
        <v>985299.45</v>
      </c>
      <c r="I180" s="26">
        <f>SUM(I179,I129)</f>
        <v>429439.85</v>
      </c>
      <c r="J180" s="90">
        <f>I180/H180</f>
        <v>0.4358470412218336</v>
      </c>
    </row>
  </sheetData>
  <mergeCells count="14">
    <mergeCell ref="A23:D23"/>
    <mergeCell ref="B1:J1"/>
    <mergeCell ref="B2:J2"/>
    <mergeCell ref="E5:J5"/>
    <mergeCell ref="A7:D7"/>
    <mergeCell ref="A22:D22"/>
    <mergeCell ref="A179:D179"/>
    <mergeCell ref="B180:D180"/>
    <mergeCell ref="A43:D43"/>
    <mergeCell ref="B44:D44"/>
    <mergeCell ref="E47:J47"/>
    <mergeCell ref="A49:D49"/>
    <mergeCell ref="A129:D129"/>
    <mergeCell ref="A130:D130"/>
  </mergeCells>
  <phoneticPr fontId="26" type="noConversion"/>
  <pageMargins left="0.19" right="0.33" top="0.74803149606299213" bottom="0.74803149606299213" header="0.31496062992125984" footer="0.31496062992125984"/>
  <pageSetup paperSize="8" scale="8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Obec</dc:creator>
  <cp:lastModifiedBy>Pro veduci</cp:lastModifiedBy>
  <cp:lastPrinted>2022-09-13T06:35:17Z</cp:lastPrinted>
  <dcterms:created xsi:type="dcterms:W3CDTF">2015-11-12T08:45:14Z</dcterms:created>
  <dcterms:modified xsi:type="dcterms:W3CDTF">2022-09-22T07:10:24Z</dcterms:modified>
</cp:coreProperties>
</file>