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jka\Desktop\Čerpanie rozpočtu Kľúč\2023\"/>
    </mc:Choice>
  </mc:AlternateContent>
  <xr:revisionPtr revIDLastSave="0" documentId="13_ncr:1_{6AB8E6FA-29AF-41D5-B0DD-0991178B81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  <sheet name="Hárok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3" i="1" l="1"/>
  <c r="L182" i="1"/>
  <c r="L181" i="1"/>
  <c r="L180" i="1"/>
  <c r="L179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59" i="1"/>
  <c r="L158" i="1"/>
  <c r="L155" i="1"/>
  <c r="L154" i="1"/>
  <c r="L153" i="1"/>
  <c r="L152" i="1"/>
  <c r="L151" i="1"/>
  <c r="L148" i="1"/>
  <c r="L147" i="1"/>
  <c r="L146" i="1"/>
  <c r="L145" i="1"/>
  <c r="L144" i="1"/>
  <c r="L143" i="1"/>
  <c r="L142" i="1"/>
  <c r="L141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0" i="1"/>
  <c r="L121" i="1"/>
  <c r="L124" i="1"/>
  <c r="L123" i="1"/>
  <c r="J122" i="1"/>
  <c r="K122" i="1"/>
  <c r="J119" i="1"/>
  <c r="K119" i="1"/>
  <c r="L118" i="1"/>
  <c r="L117" i="1"/>
  <c r="L116" i="1"/>
  <c r="L115" i="1"/>
  <c r="L114" i="1"/>
  <c r="L113" i="1"/>
  <c r="L112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95" i="1"/>
  <c r="L91" i="1"/>
  <c r="L90" i="1"/>
  <c r="L87" i="1"/>
  <c r="L86" i="1"/>
  <c r="L84" i="1"/>
  <c r="L85" i="1"/>
  <c r="L83" i="1"/>
  <c r="L80" i="1"/>
  <c r="L79" i="1"/>
  <c r="L78" i="1"/>
  <c r="L77" i="1"/>
  <c r="L74" i="1"/>
  <c r="L73" i="1"/>
  <c r="L72" i="1"/>
  <c r="L71" i="1"/>
  <c r="L68" i="1"/>
  <c r="L67" i="1"/>
  <c r="L66" i="1"/>
  <c r="L64" i="1"/>
  <c r="L55" i="1"/>
  <c r="L56" i="1"/>
  <c r="L57" i="1"/>
  <c r="L58" i="1"/>
  <c r="L59" i="1"/>
  <c r="L60" i="1"/>
  <c r="L61" i="1"/>
  <c r="L62" i="1"/>
  <c r="L63" i="1"/>
  <c r="L54" i="1"/>
  <c r="L37" i="1"/>
  <c r="L38" i="1"/>
  <c r="L39" i="1"/>
  <c r="L40" i="1"/>
  <c r="L41" i="1"/>
  <c r="L42" i="1"/>
  <c r="L43" i="1"/>
  <c r="L44" i="1"/>
  <c r="L45" i="1"/>
  <c r="L36" i="1"/>
  <c r="L35" i="1"/>
  <c r="L32" i="1"/>
  <c r="L31" i="1"/>
  <c r="L30" i="1"/>
  <c r="L29" i="1"/>
  <c r="L28" i="1"/>
  <c r="L27" i="1"/>
  <c r="L14" i="1"/>
  <c r="L22" i="1"/>
  <c r="L21" i="1"/>
  <c r="L15" i="1"/>
  <c r="L16" i="1"/>
  <c r="L17" i="1"/>
  <c r="L18" i="1"/>
  <c r="L10" i="1"/>
  <c r="L11" i="1"/>
  <c r="L12" i="1"/>
  <c r="L13" i="1"/>
  <c r="L9" i="1"/>
  <c r="J184" i="1"/>
  <c r="J161" i="1"/>
  <c r="J185" i="1" s="1"/>
  <c r="J160" i="1"/>
  <c r="J156" i="1"/>
  <c r="J149" i="1"/>
  <c r="J110" i="1"/>
  <c r="J92" i="1"/>
  <c r="J93" i="1" s="1"/>
  <c r="J88" i="1"/>
  <c r="J81" i="1"/>
  <c r="J75" i="1"/>
  <c r="J69" i="1"/>
  <c r="J46" i="1"/>
  <c r="J47" i="1" s="1"/>
  <c r="J33" i="1"/>
  <c r="J23" i="1"/>
  <c r="J19" i="1"/>
  <c r="J24" i="1" s="1"/>
  <c r="K184" i="1"/>
  <c r="K161" i="1"/>
  <c r="K185" i="1" s="1"/>
  <c r="K160" i="1"/>
  <c r="K156" i="1"/>
  <c r="K149" i="1"/>
  <c r="K110" i="1"/>
  <c r="K92" i="1"/>
  <c r="K93" i="1" s="1"/>
  <c r="K88" i="1"/>
  <c r="K81" i="1"/>
  <c r="K75" i="1"/>
  <c r="K69" i="1"/>
  <c r="K46" i="1"/>
  <c r="K47" i="1" s="1"/>
  <c r="K48" i="1" s="1"/>
  <c r="K33" i="1"/>
  <c r="K24" i="1"/>
  <c r="K23" i="1"/>
  <c r="K19" i="1"/>
  <c r="K125" i="1" l="1"/>
  <c r="K186" i="1" s="1"/>
  <c r="J48" i="1"/>
  <c r="J125" i="1"/>
  <c r="J186" i="1" s="1"/>
  <c r="I184" i="1" l="1"/>
  <c r="I160" i="1"/>
  <c r="I156" i="1"/>
  <c r="I149" i="1"/>
  <c r="I119" i="1"/>
  <c r="I122" i="1" s="1"/>
  <c r="I110" i="1"/>
  <c r="I92" i="1"/>
  <c r="I88" i="1"/>
  <c r="I81" i="1"/>
  <c r="I75" i="1"/>
  <c r="I69" i="1"/>
  <c r="I46" i="1"/>
  <c r="I33" i="1"/>
  <c r="I23" i="1"/>
  <c r="I19" i="1"/>
  <c r="F156" i="1"/>
  <c r="G156" i="1"/>
  <c r="H156" i="1"/>
  <c r="E156" i="1"/>
  <c r="F46" i="1"/>
  <c r="G46" i="1"/>
  <c r="H46" i="1"/>
  <c r="E46" i="1"/>
  <c r="H173" i="1"/>
  <c r="H174" i="1"/>
  <c r="H175" i="1"/>
  <c r="H171" i="1"/>
  <c r="H160" i="1"/>
  <c r="G149" i="1"/>
  <c r="H149" i="1"/>
  <c r="H119" i="1"/>
  <c r="H122" i="1" s="1"/>
  <c r="H110" i="1"/>
  <c r="H92" i="1"/>
  <c r="H88" i="1"/>
  <c r="H81" i="1"/>
  <c r="H75" i="1"/>
  <c r="H69" i="1"/>
  <c r="H33" i="1"/>
  <c r="H23" i="1"/>
  <c r="H19" i="1"/>
  <c r="G119" i="1"/>
  <c r="G122" i="1" s="1"/>
  <c r="G178" i="1"/>
  <c r="G184" i="1" s="1"/>
  <c r="G160" i="1"/>
  <c r="G110" i="1"/>
  <c r="G92" i="1"/>
  <c r="G88" i="1"/>
  <c r="F81" i="1"/>
  <c r="G81" i="1"/>
  <c r="F75" i="1"/>
  <c r="G75" i="1"/>
  <c r="F69" i="1"/>
  <c r="G69" i="1"/>
  <c r="G33" i="1"/>
  <c r="G23" i="1"/>
  <c r="G19" i="1"/>
  <c r="E101" i="1"/>
  <c r="E96" i="1"/>
  <c r="E55" i="1"/>
  <c r="E62" i="1"/>
  <c r="I161" i="1" l="1"/>
  <c r="I185" i="1" s="1"/>
  <c r="I93" i="1"/>
  <c r="I125" i="1" s="1"/>
  <c r="I24" i="1"/>
  <c r="L46" i="1"/>
  <c r="I47" i="1"/>
  <c r="L88" i="1"/>
  <c r="G47" i="1"/>
  <c r="L160" i="1"/>
  <c r="L156" i="1"/>
  <c r="G93" i="1"/>
  <c r="G125" i="1" s="1"/>
  <c r="H93" i="1"/>
  <c r="H125" i="1" s="1"/>
  <c r="H161" i="1"/>
  <c r="H47" i="1"/>
  <c r="G161" i="1"/>
  <c r="G185" i="1" s="1"/>
  <c r="H24" i="1"/>
  <c r="L81" i="1"/>
  <c r="G24" i="1"/>
  <c r="F29" i="1"/>
  <c r="F177" i="1"/>
  <c r="F19" i="1"/>
  <c r="F176" i="1"/>
  <c r="F172" i="1"/>
  <c r="F110" i="1"/>
  <c r="F92" i="1"/>
  <c r="F88" i="1"/>
  <c r="F23" i="1"/>
  <c r="I186" i="1" l="1"/>
  <c r="I48" i="1"/>
  <c r="G48" i="1"/>
  <c r="H172" i="1"/>
  <c r="H177" i="1"/>
  <c r="G186" i="1"/>
  <c r="H176" i="1"/>
  <c r="H48" i="1"/>
  <c r="L92" i="1"/>
  <c r="F93" i="1"/>
  <c r="F33" i="1"/>
  <c r="F47" i="1" s="1"/>
  <c r="F178" i="1"/>
  <c r="F184" i="1" s="1"/>
  <c r="L75" i="1"/>
  <c r="F24" i="1"/>
  <c r="H178" i="1" l="1"/>
  <c r="H184" i="1" s="1"/>
  <c r="H185" i="1" s="1"/>
  <c r="H186" i="1" s="1"/>
  <c r="F48" i="1"/>
  <c r="E117" i="1"/>
  <c r="E113" i="1"/>
  <c r="E168" i="1"/>
  <c r="E164" i="1"/>
  <c r="L178" i="1" l="1"/>
  <c r="L184" i="1" s="1"/>
  <c r="F113" i="1"/>
  <c r="E178" i="1"/>
  <c r="E184" i="1" s="1"/>
  <c r="E119" i="1"/>
  <c r="E122" i="1" s="1"/>
  <c r="E27" i="1"/>
  <c r="L33" i="1" l="1"/>
  <c r="L47" i="1" s="1"/>
  <c r="F119" i="1"/>
  <c r="F122" i="1" s="1"/>
  <c r="E16" i="1"/>
  <c r="E129" i="1"/>
  <c r="L119" i="1" l="1"/>
  <c r="L122" i="1" s="1"/>
  <c r="E33" i="1" l="1"/>
  <c r="L149" i="1" l="1"/>
  <c r="F149" i="1"/>
  <c r="E88" i="1" l="1"/>
  <c r="E23" i="1"/>
  <c r="E81" i="1"/>
  <c r="E138" i="1" l="1"/>
  <c r="L110" i="1" l="1"/>
  <c r="E110" i="1"/>
  <c r="E10" i="1" l="1"/>
  <c r="E149" i="1" l="1"/>
  <c r="L23" i="1" l="1"/>
  <c r="E92" i="1" l="1"/>
  <c r="E75" i="1"/>
  <c r="E160" i="1"/>
  <c r="F160" i="1" l="1"/>
  <c r="E69" i="1"/>
  <c r="E93" i="1" s="1"/>
  <c r="E125" i="1" s="1"/>
  <c r="L69" i="1"/>
  <c r="E47" i="1"/>
  <c r="L93" i="1" l="1"/>
  <c r="L125" i="1" s="1"/>
  <c r="E9" i="1"/>
  <c r="F161" i="1"/>
  <c r="L161" i="1"/>
  <c r="L185" i="1" s="1"/>
  <c r="L186" i="1" l="1"/>
  <c r="L19" i="1"/>
  <c r="L24" i="1" s="1"/>
  <c r="L48" i="1" s="1"/>
  <c r="E19" i="1"/>
  <c r="E24" i="1" s="1"/>
  <c r="E48" i="1" s="1"/>
  <c r="F185" i="1"/>
  <c r="E161" i="1" l="1"/>
  <c r="F125" i="1" l="1"/>
  <c r="F186" i="1" l="1"/>
  <c r="E185" i="1" l="1"/>
  <c r="E1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PRO_ekonom</author>
  </authors>
  <commentList>
    <comment ref="F10" authorId="0" shapeId="0" xr:uid="{F6DC013F-BD2E-4DDD-9A58-ECF4E8E9794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transferu z dôvodu vozenia odpadu na skládku do Žakoviec, kde stojí 1 tona odpadu 72€ (Spišská Belá = 54€/1tona) a zvýšených výdavkov na dopravu</t>
        </r>
      </text>
    </comment>
    <comment ref="I13" authorId="1" shapeId="0" xr:uid="{95B50D31-0233-4B0C-B023-82DA8AF620DA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GPS systém do všetkých áut
</t>
        </r>
      </text>
    </comment>
    <comment ref="F18" authorId="0" shapeId="0" xr:uid="{C23C7A98-2BF5-48D6-A4E0-5C819D7594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4 015,82€ - bežná činnosť - hlavná činnosť;
15 963,49€ - hlavná činnosť - zber odpadov
106,70 € - hlavná činnosť - likvidácia divokých skládkov
5 194,01€ - hlavná činnosť - odvodnenie miestnych komunikácii a zemné práce;
</t>
        </r>
      </text>
    </comment>
    <comment ref="H21" authorId="1" shapeId="0" xr:uid="{90E8D4E6-D397-4F05-A65C-6A6233025712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refundovanie nákladov za opravu verejného rozhlasu</t>
        </r>
      </text>
    </comment>
    <comment ref="E27" authorId="0" shapeId="0" xr:uid="{7FB88AA7-0EAD-4E5D-954B-BB829B6F71F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 = 17143 €
Búranie sály a výstavba I. etapa ZDR =</t>
        </r>
      </text>
    </comment>
    <comment ref="H29" authorId="1" shapeId="0" xr:uid="{A660F65F-D7AF-4477-B87D-E9D5CDF63E3B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vrátenie príspevku v plnej výške</t>
        </r>
      </text>
    </comment>
    <comment ref="H30" authorId="1" shapeId="0" xr:uid="{688E2265-2357-46C8-85E5-F10527CF21CE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predpokladaná energodotácia z MH SR za 1.Q. 2023 </t>
        </r>
      </text>
    </comment>
    <comment ref="F32" authorId="0" shapeId="0" xr:uid="{5832CF6E-962F-48FA-9E3E-8185261284A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3 320,00€ - výstavba SKV;
7 686,94€ - rekonštrukcia ČOV
1 201,70 € - výstavba vodovodnej siete
</t>
        </r>
      </text>
    </comment>
    <comment ref="H44" authorId="1" shapeId="0" xr:uid="{E983EA91-8502-40BB-A800-E6D1A52E58F9}">
      <text>
        <r>
          <rPr>
            <b/>
            <sz val="9"/>
            <color indexed="81"/>
            <rFont val="Segoe UI"/>
            <family val="2"/>
            <charset val="238"/>
          </rPr>
          <t xml:space="preserve">PRO_ekonom:
</t>
        </r>
        <r>
          <rPr>
            <sz val="9"/>
            <color indexed="81"/>
            <rFont val="Segoe UI"/>
            <family val="2"/>
            <charset val="238"/>
          </rPr>
          <t>preplatok z el. enrgie 2022</t>
        </r>
      </text>
    </comment>
    <comment ref="H45" authorId="1" shapeId="0" xr:uid="{44171FEB-DB51-479E-B118-D3EBFA5BF0B3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zmluva o dielo č.01/2023 s Obcou Lendak</t>
        </r>
      </text>
    </comment>
    <comment ref="H56" authorId="1" shapeId="0" xr:uid="{4548AE2F-FD3F-4124-9B55-7B7308667451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účtovný presun výdavkov na stravovanie- 
+ 642014- finančne vyplácaný príspevok na stravovanie 
- 637014 - príspevok na stravovanie vo forme e-kupónov</t>
        </r>
      </text>
    </comment>
    <comment ref="E60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3000 - benzín
1000 - oprava, servis, špeciálne kvapaliny, STK, poistenie</t>
        </r>
      </text>
    </comment>
    <comment ref="H61" authorId="1" shapeId="0" xr:uid="{A100EBD4-833A-4AA9-BB21-28AA33B4D988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E63" authorId="0" shapeId="0" xr:uid="{3D696ADD-5776-4A60-9E32-8B7FFC9112F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4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7" authorId="0" shapeId="0" xr:uid="{2CABDD2B-98D4-4977-8ED7-2BD099B8162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Ako správca cintorína, žiadame zaradenie údržby opätovne do našej kompetencie, nakoľko musíme byť aj aktuálne súčinný pri údržbe, či už v zime tak aj v lete. Nakoľko údržbár na obci nedisponuje žiadnym mechanizmom na odhŕňanie snehu a odvoz biologicky rozložiteľných materiálov. Kosenie raz za mesiac od mája do októbra.  
</t>
        </r>
      </text>
    </comment>
    <comment ref="E68" authorId="0" shapeId="0" xr:uid="{611FBDA3-7364-451C-B25E-7CC3FC5317B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11 reflektorov 20W za solárnej svetlá, ktoré budú svietiť nie len na cestu ale aj na chodník na cintoríne. Aktuálna spotreba cca 800 kw.</t>
        </r>
      </text>
    </comment>
    <comment ref="E73" authorId="0" shapeId="0" xr:uid="{96307340-7AB1-4036-94FD-78C81AD0E1A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a oprava hydrantov v obci min. 15ks </t>
        </r>
      </text>
    </comment>
    <comment ref="E77" authorId="0" shapeId="0" xr:uid="{D3DB8243-6A5F-4E2C-AA2A-63F6BC99707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 -kamenivo a chem. posyp; 
10 000€ - 3 lapače oprava- Tatranská 41, Pod Kicorou, Tatranská 90, zrušiť Mlynská
800€ - uličné vpuste na Hlavnej ulici - 15 ks
7 500€ - oprava výtlkov po zime
13 000€ - nafta;</t>
        </r>
      </text>
    </comment>
    <comment ref="E79" authorId="0" shapeId="0" xr:uid="{CBEAEE8C-D302-482A-91DA-9786DA7F9C1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7 000 € - III. Etapa - dokončenie DZ podľa PD ( bez meračov rýchlosti a blikačov na prechod pre chodcov Hlavná) Na uliciach Lemeje, J. Vojtaššáka, Vysoká Hora, Sv. Mikuláša, Na kosorku, Potočná, Revolučná, Partizánska, Na úbočí, J. Pavla II., Zadná hora, Poľná, Letná, Jarná
4 000 € - štandardná údržba</t>
        </r>
      </text>
    </comment>
    <comment ref="E83" authorId="0" shapeId="0" xr:uid="{8B9C71E8-C39E-4FFF-9458-A04DE14384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10 000€=
osvetlenie zo solárnych LED svetiel na lávku Lemeje-Mlynská v počte 8ks - 5000€
osvetlenie zo solárnych LED svetiel na futbalové ihrisko v počte 8ks- 5 000€</t>
        </r>
      </text>
    </comment>
    <comment ref="H86" authorId="1" shapeId="0" xr:uid="{DD52FDF8-9388-4C4C-96FA-DF3AA6C69B30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zvýšené výdavky na opravu verejného rozhlasu z dôvodu stretu traktora s drôtmi verejného rozhlasu</t>
        </r>
      </text>
    </comment>
    <comment ref="E87" authorId="0" shapeId="0" xr:uid="{84734141-C713-4CC5-9492-2B443BE1A8A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areál vo dvore, kosenie okolia futbalového ihriska, okolie prístreškov cyklotrasy, fit parky.  
 krovinorez 500€
</t>
        </r>
      </text>
    </comment>
    <comment ref="E91" authorId="0" shapeId="0" xr:uid="{FA796352-343B-4F5B-B21D-B9BED7631F9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500€;
Poistenie na vozidlá = 1500€;
Ostatné opravy a servis, STK, EK, atď = 3 000€</t>
        </r>
      </text>
    </comment>
    <comment ref="H97" authorId="1" shapeId="0" xr:uid="{0545182D-21A8-4C53-9FAD-9DA4AEE48325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H100" authorId="1" shapeId="0" xr:uid="{7E7E1AEF-8BCE-4237-AB8E-320DC8ED5504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E103" authorId="0" shapeId="0" xr:uid="{F72F137A-DC27-4474-B86B-FF56C2023A8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19 000€
nákup 26 400 žltých vriec = 3 000€
nafta = 2 000€
iné výdavky = 1 000€ (alikvótne roz. výdavky na opravu aút, poistenie PZP, poštovné, atď)</t>
        </r>
      </text>
    </comment>
    <comment ref="E104" authorId="0" shapeId="0" xr:uid="{1047622B-B52F-42BD-86D9-632E015A0641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600€
nákup 1 000 zelených vriec = 100€
nafta = 800€
iné výdavky = 500€ (alikvótne roz. výdavky na opravu aút, poistenie PZP, poštovné, atď)</t>
        </r>
      </text>
    </comment>
    <comment ref="E105" authorId="0" shapeId="0" xr:uid="{E3FEC71C-EFF1-4352-9A63-BD368C8D71D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2 000 modrých vriec = 300€
nafta = 400€
iné výdavky = 300€ (alikvótne roz. výdavky na opravu aút, poistenie PZP, poštovné, atď)</t>
        </r>
      </text>
    </comment>
    <comment ref="E106" authorId="0" shapeId="0" xr:uid="{3673E52D-B225-4EA2-B92E-29ADE226BD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3 000 červených a 1000 oranžových vriec = 500€
nafta = 1 000€
iné výdavky = 500€ (alikvótne roz. výdavky na opravu aút, poistenie PZP, poštovné, atď)</t>
        </r>
      </text>
    </comment>
    <comment ref="I121" authorId="1" shapeId="0" xr:uid="{6F48D380-1818-4493-8F71-1809DC0CF170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GPS systém do všetkých áut
</t>
        </r>
      </text>
    </comment>
    <comment ref="H130" authorId="1" shapeId="0" xr:uid="{A2ECF1C1-3D15-43F6-936C-F79B9735B6AD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E135" authorId="0" shapeId="0" xr:uid="{0B790797-A6CA-4011-8881-C5FACE006F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36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H137" authorId="1" shapeId="0" xr:uid="{6EBB0BFD-10F4-4E3C-A18B-28527F237D7B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E139" authorId="0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2" authorId="0" shapeId="0" xr:uid="{231ABFFC-28AB-4B78-AD3F-D2FB2B2F778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4" authorId="0" shapeId="0" xr:uid="{00000000-0006-0000-0000-00001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2500 el. energia
2000 rozbor vody
5000 poplatok štátu
500 iné</t>
        </r>
      </text>
    </comment>
    <comment ref="H145" authorId="1" shapeId="0" xr:uid="{03CD930E-C738-4EE6-BF9F-F82A796256E5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zvýšené náklady na opravu potrubia v raušu</t>
        </r>
      </text>
    </comment>
    <comment ref="E152" authorId="0" shapeId="0" xr:uid="{00000000-0006-0000-0000-000017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1000 vývoz kalu
1000 nafta + drobný mat.+ostatné služby
</t>
        </r>
      </text>
    </comment>
    <comment ref="E153" authorId="0" shapeId="0" xr:uid="{00000000-0006-0000-0000-000019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36 000 el. energia
7 500€ nafta + ost. Služby a drobný materiál (poplatok za ul. odpadu na skládku, rozbory vody, opravy čerpadiel a iných strojov)
3 500€ - zmluva o prevádzkovaní ČOV s Vak servis.
5 000€ - vývoz kalu z čističky a prečerp.
8 000€ - poplatky za vypúšťanie odp. vôd
2 200€ - poistenie ČOV+SKV</t>
        </r>
      </text>
    </comment>
    <comment ref="H154" authorId="1" shapeId="0" xr:uid="{3592248B-8382-40FE-B888-99AD12C594A9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predpokladaná energodotácia z MH SR za 1.Q. 2023 </t>
        </r>
      </text>
    </comment>
    <comment ref="H155" authorId="1" shapeId="0" xr:uid="{8C159938-1E78-4B1F-8A2D-BBB08A1E203F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zmluva o dielo č.01/2023 s Obcou Lendak</t>
        </r>
      </text>
    </comment>
    <comment ref="H165" authorId="1" shapeId="0" xr:uid="{6AB0300A-2E01-417F-A970-FDB3002A801C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PRO_ekonom:
účtovný presun výdavkov na stravovanie- 
+ 642014- finančne vyplácaný príspevok na stravovanie 
- 637014 - príspevok na stravovanie vo forme e-kupónov</t>
        </r>
      </text>
    </comment>
    <comment ref="H166" authorId="1" shapeId="0" xr:uid="{6D989AA6-1319-4532-8CAF-2FA7FF9EB03E}">
      <text>
        <r>
          <rPr>
            <b/>
            <sz val="9"/>
            <color indexed="81"/>
            <rFont val="Segoe UI"/>
            <family val="2"/>
            <charset val="238"/>
          </rPr>
          <t>PRO_ekonom: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E169" authorId="0" shapeId="0" xr:uid="{05ACE858-794E-4597-8AC7-16AF5AF3F73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</t>
        </r>
      </text>
    </comment>
  </commentList>
</comments>
</file>

<file path=xl/sharedStrings.xml><?xml version="1.0" encoding="utf-8"?>
<sst xmlns="http://schemas.openxmlformats.org/spreadsheetml/2006/main" count="436" uniqueCount="164">
  <si>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</si>
  <si>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</si>
  <si>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</si>
  <si>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</si>
  <si>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</si>
  <si>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</si>
  <si>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</si>
  <si>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</si>
  <si>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</si>
  <si>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</si>
  <si>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</si>
  <si>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</si>
  <si>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</si>
  <si>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</si>
  <si>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</si>
  <si>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</si>
  <si>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</si>
  <si>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</si>
  <si>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</si>
  <si>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</si>
  <si>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</si>
  <si>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</si>
  <si>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</si>
  <si>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</si>
  <si>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</si>
  <si>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</si>
  <si>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</si>
  <si>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</si>
  <si>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</si>
  <si>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</si>
  <si>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</si>
  <si>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označenie</t>
  </si>
  <si>
    <t>Cintorín - osvetlenie</t>
  </si>
  <si>
    <t>MK údržba</t>
  </si>
  <si>
    <t>Dopravné značenie</t>
  </si>
  <si>
    <t>Označenie ulíc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</si>
  <si>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</si>
  <si>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</si>
  <si>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</si>
  <si>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</si>
  <si>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</si>
  <si>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</si>
  <si>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</si>
  <si>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</si>
  <si>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</si>
  <si>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</si>
  <si>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</si>
  <si>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</si>
  <si>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</si>
  <si>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</si>
  <si>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</si>
  <si>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</si>
  <si>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</si>
  <si>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</si>
  <si>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</si>
  <si>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</si>
  <si>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</si>
  <si>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</si>
  <si>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</si>
  <si>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</si>
  <si>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</si>
  <si>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</si>
  <si>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</si>
  <si>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</si>
  <si>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</si>
  <si>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- rozšírenie kanalizácie (a ČOV)</t>
  </si>
  <si>
    <t xml:space="preserve">Spolu </t>
  </si>
  <si>
    <t>Spolu podnikateľská činnosť</t>
  </si>
  <si>
    <t xml:space="preserve">Služby občanom 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</si>
  <si>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</si>
  <si>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</si>
  <si>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</si>
  <si>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</si>
  <si>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</si>
  <si>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</si>
  <si>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</si>
  <si>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</si>
  <si>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</si>
  <si>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</si>
  <si>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</si>
  <si>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</si>
  <si>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</si>
  <si>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</si>
  <si>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</si>
  <si>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</si>
  <si>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</si>
  <si>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</si>
  <si>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</si>
  <si>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</si>
  <si>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</si>
  <si>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</si>
  <si>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</si>
  <si>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</si>
  <si>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</si>
  <si>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</si>
  <si>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</si>
  <si>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</si>
  <si>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</si>
  <si>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</si>
  <si>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</si>
  <si>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</si>
  <si>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</si>
  <si>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</si>
  <si>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</si>
  <si>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</si>
  <si>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</si>
  <si>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</si>
  <si>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</si>
  <si>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</si>
  <si>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</si>
  <si>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</si>
  <si>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</si>
  <si>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</si>
  <si>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</si>
  <si>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</si>
  <si>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</si>
  <si>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</si>
  <si>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</si>
  <si>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Opravy a servis aút, poistenie (JCB, UN, MAN, Gazelle, Vega);</t>
  </si>
  <si>
    <t>Zber  VOK/ zberný dvor</t>
  </si>
  <si>
    <t xml:space="preserve">vratka z nevyčerpaných kap. transferov </t>
  </si>
  <si>
    <t xml:space="preserve">vratky z nev. bežných transferov 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</si>
  <si>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</si>
  <si>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</si>
  <si>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</si>
  <si>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</si>
  <si>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</si>
  <si>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</si>
  <si>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</si>
  <si>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</si>
  <si>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</si>
  <si>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Protipožiarne povodňové šachty/hydranty</t>
  </si>
  <si>
    <t>Kapitálový tr.- multifunkčné ihrisko</t>
  </si>
  <si>
    <t>Výstavba - výstavba nového zdravotného strediska s búraním</t>
  </si>
  <si>
    <t>Kapitálový tr.- výstavba zdravotného strediska</t>
  </si>
  <si>
    <t>Bežný transfer - energie ČOV</t>
  </si>
  <si>
    <t>ČOV - energie</t>
  </si>
  <si>
    <t>0810</t>
  </si>
  <si>
    <t xml:space="preserve"> Rozpočet 2023</t>
  </si>
  <si>
    <t>Kapitálový tr.- rekonštrukcia ČOV</t>
  </si>
  <si>
    <t>Prístavba - ČOV</t>
  </si>
  <si>
    <t>Kapitálový transfer - prístavba ČOV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</si>
  <si>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</si>
  <si>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</si>
  <si>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</si>
  <si>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</si>
  <si>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</si>
  <si>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</si>
  <si>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</si>
  <si>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Úprava 06.02.2023</t>
  </si>
  <si>
    <t>Úprava 03.04.2023</t>
  </si>
  <si>
    <t>Bežný transfer - energie dotácie</t>
  </si>
  <si>
    <t>111</t>
  </si>
  <si>
    <t>Energie - ČOV</t>
  </si>
  <si>
    <t>Lendak - rozšírenie ČOV</t>
  </si>
  <si>
    <t>Úprava 05.06.2023</t>
  </si>
  <si>
    <t xml:space="preserve">Kapitálový tr.- výstavba detského ihriska </t>
  </si>
  <si>
    <t xml:space="preserve">Výstavba detského ihriska </t>
  </si>
  <si>
    <t>Úprava 03.07.2023</t>
  </si>
  <si>
    <t xml:space="preserve">Bežný tr.- GPS systém </t>
  </si>
  <si>
    <t>GPS systém</t>
  </si>
  <si>
    <t>Úprava 25.09.2023</t>
  </si>
  <si>
    <t>Úprava 18.09.2023</t>
  </si>
  <si>
    <t>Rozpočtové opatrenie PrO č. 06_2023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</si>
</sst>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6" fillId="0" borderId="1" xfId="0" applyNumberFormat="1" applyFont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2" fontId="4" fillId="3" borderId="1" xfId="0" applyNumberFormat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2" fontId="4" fillId="0" borderId="1" xfId="0" applyNumberFormat="1" applyFont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7" fillId="19" borderId="1" xfId="1" applyFont="1" applyFill="1" applyBorder="1"/>
    <xf numFmtId="49" fontId="24" fillId="20" borderId="9" xfId="1" applyNumberFormat="1" applyFont="1" applyFill="1" applyBorder="1"/>
    <xf numFmtId="0" fontId="23" fillId="20" borderId="1" xfId="1" applyFont="1" applyFill="1" applyBorder="1"/>
    <xf numFmtId="49" fontId="24" fillId="20" borderId="1" xfId="1" applyNumberFormat="1" applyFont="1" applyFill="1" applyBorder="1"/>
    <xf numFmtId="2" fontId="27" fillId="19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1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4" fillId="21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8" fillId="12" borderId="1" xfId="1" applyNumberFormat="1" applyFont="1" applyFill="1" applyBorder="1"/>
    <xf numFmtId="1" fontId="17" fillId="2" borderId="5" xfId="0" applyNumberFormat="1" applyFont="1" applyFill="1" applyBorder="1"/>
    <xf numFmtId="1" fontId="9" fillId="5" borderId="1" xfId="0" applyNumberFormat="1" applyFont="1" applyFill="1" applyBorder="1"/>
    <xf numFmtId="1" fontId="14" fillId="9" borderId="1" xfId="0" applyNumberFormat="1" applyFont="1" applyFill="1" applyBorder="1"/>
    <xf numFmtId="1" fontId="8" fillId="6" borderId="1" xfId="1" applyNumberFormat="1" applyFont="1" applyFill="1" applyBorder="1"/>
    <xf numFmtId="1" fontId="27" fillId="19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1" fontId="3" fillId="0" borderId="0" xfId="0" applyNumberFormat="1" applyFont="1"/>
    <xf numFmtId="0" fontId="23" fillId="0" borderId="9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2"/>
  <sheetViews>
    <sheetView tabSelected="1" zoomScale="90" zoomScaleNormal="90" workbookViewId="0">
      <pane ySplit="6" topLeftCell="A181" activePane="bottomLeft" state="frozen"/>
      <selection pane="bottomLeft" activeCell="B162" sqref="B162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85546875" style="2" bestFit="1" customWidth="1"/>
    <col min="6" max="7" width="10.7109375" style="2" customWidth="1"/>
    <col min="8" max="8" width="11.42578125" style="2" bestFit="1" customWidth="1"/>
    <col min="9" max="11" width="11.42578125" style="2" customWidth="1"/>
    <col min="12" max="12" width="11.85546875" style="2" bestFit="1" customWidth="1"/>
    <col min="13" max="13" width="12.42578125" style="2" customWidth="1"/>
    <col min="14" max="14" width="10.42578125" style="2" bestFit="1" customWidth="1"/>
    <col min="15" max="16384" width="9.140625" style="2"/>
  </cols>
  <sheetData>
    <row r="1" spans="1:12" ht="25.5" x14ac:dyDescent="0.35">
      <c r="A1" s="1"/>
      <c r="B1" s="104" t="s">
        <v>163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3"/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25">
      <c r="A3" s="4"/>
      <c r="B3" s="4"/>
      <c r="C3" s="4"/>
      <c r="D3" s="5"/>
      <c r="E3" s="4"/>
      <c r="F3" s="4"/>
      <c r="G3" s="4"/>
      <c r="H3" s="4"/>
      <c r="I3" s="4"/>
      <c r="J3" s="4"/>
      <c r="K3" s="4"/>
      <c r="L3" s="4"/>
    </row>
    <row r="4" spans="1:12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4"/>
    </row>
    <row r="5" spans="1:12" ht="15.75" thickBot="1" x14ac:dyDescent="0.3">
      <c r="A5" s="6"/>
      <c r="B5" s="6" t="s">
        <v>1</v>
      </c>
      <c r="C5" s="4"/>
      <c r="D5" s="5"/>
      <c r="E5" s="111" t="s">
        <v>15</v>
      </c>
      <c r="F5" s="112"/>
      <c r="G5" s="112"/>
      <c r="H5" s="112"/>
      <c r="I5" s="112"/>
      <c r="J5" s="112"/>
      <c r="K5" s="112"/>
      <c r="L5" s="113"/>
    </row>
    <row r="6" spans="1:12" ht="27" thickBot="1" x14ac:dyDescent="0.3">
      <c r="A6" s="7" t="s">
        <v>18</v>
      </c>
      <c r="B6" s="7" t="s">
        <v>97</v>
      </c>
      <c r="C6" s="8" t="s">
        <v>20</v>
      </c>
      <c r="D6" s="98" t="s">
        <v>2</v>
      </c>
      <c r="E6" s="101" t="s">
        <v>138</v>
      </c>
      <c r="F6" s="101" t="s">
        <v>149</v>
      </c>
      <c r="G6" s="101" t="s">
        <v>150</v>
      </c>
      <c r="H6" s="101" t="s">
        <v>155</v>
      </c>
      <c r="I6" s="101" t="s">
        <v>158</v>
      </c>
      <c r="J6" s="101" t="s">
        <v>162</v>
      </c>
      <c r="K6" s="101" t="s">
        <v>161</v>
      </c>
      <c r="L6" s="102" t="s">
        <v>88</v>
      </c>
    </row>
    <row r="7" spans="1:12" x14ac:dyDescent="0.25">
      <c r="A7" s="114" t="s">
        <v>45</v>
      </c>
      <c r="B7" s="115"/>
      <c r="C7" s="115"/>
      <c r="D7" s="116"/>
      <c r="E7" s="9"/>
      <c r="F7" s="9"/>
      <c r="G7" s="9"/>
      <c r="H7" s="9"/>
      <c r="I7" s="9"/>
      <c r="J7" s="9"/>
      <c r="K7" s="9"/>
      <c r="L7" s="9"/>
    </row>
    <row r="8" spans="1:12" x14ac:dyDescent="0.25">
      <c r="A8" s="10"/>
      <c r="B8" s="10" t="s">
        <v>3</v>
      </c>
      <c r="C8" s="11"/>
      <c r="D8" s="11" t="s">
        <v>69</v>
      </c>
      <c r="E8" s="11"/>
      <c r="F8" s="12"/>
      <c r="G8" s="12"/>
      <c r="H8" s="12"/>
      <c r="I8" s="12"/>
      <c r="J8" s="12"/>
      <c r="K8" s="12"/>
      <c r="L8" s="12"/>
    </row>
    <row r="9" spans="1:12" x14ac:dyDescent="0.25">
      <c r="A9" s="54">
        <v>41</v>
      </c>
      <c r="B9" s="54"/>
      <c r="C9" s="54">
        <v>312007</v>
      </c>
      <c r="D9" s="13" t="s">
        <v>115</v>
      </c>
      <c r="E9" s="79">
        <f>E93</f>
        <v>256604</v>
      </c>
      <c r="F9" s="16"/>
      <c r="G9" s="16"/>
      <c r="H9" s="16"/>
      <c r="I9" s="16"/>
      <c r="J9" s="16"/>
      <c r="K9" s="16"/>
      <c r="L9" s="16">
        <f>E9+F9+G9+H9+I9+J9+K9</f>
        <v>256604</v>
      </c>
    </row>
    <row r="10" spans="1:12" x14ac:dyDescent="0.25">
      <c r="A10" s="54">
        <v>41</v>
      </c>
      <c r="B10" s="54"/>
      <c r="C10" s="54">
        <v>312007</v>
      </c>
      <c r="D10" s="13" t="s">
        <v>116</v>
      </c>
      <c r="E10" s="79">
        <f>E110-E22-E11</f>
        <v>141659</v>
      </c>
      <c r="F10" s="16">
        <v>15000</v>
      </c>
      <c r="G10" s="16"/>
      <c r="H10" s="16"/>
      <c r="I10" s="16"/>
      <c r="J10" s="16"/>
      <c r="K10" s="16"/>
      <c r="L10" s="16">
        <f t="shared" ref="L10:L18" si="0">E10+F10+G10+H10+I10+J10+K10</f>
        <v>156659</v>
      </c>
    </row>
    <row r="11" spans="1:12" x14ac:dyDescent="0.25">
      <c r="A11" s="54">
        <v>41</v>
      </c>
      <c r="B11" s="54"/>
      <c r="C11" s="54">
        <v>312007</v>
      </c>
      <c r="D11" s="13" t="s">
        <v>81</v>
      </c>
      <c r="E11" s="79">
        <v>1000</v>
      </c>
      <c r="F11" s="16"/>
      <c r="G11" s="16"/>
      <c r="H11" s="16"/>
      <c r="I11" s="16"/>
      <c r="J11" s="16"/>
      <c r="K11" s="16"/>
      <c r="L11" s="16">
        <f t="shared" si="0"/>
        <v>1000</v>
      </c>
    </row>
    <row r="12" spans="1:12" x14ac:dyDescent="0.25">
      <c r="A12" s="54">
        <v>41</v>
      </c>
      <c r="B12" s="54"/>
      <c r="C12" s="54">
        <v>312007</v>
      </c>
      <c r="D12" s="13" t="s">
        <v>85</v>
      </c>
      <c r="E12" s="79">
        <v>0</v>
      </c>
      <c r="F12" s="16"/>
      <c r="G12" s="16"/>
      <c r="H12" s="16"/>
      <c r="I12" s="16"/>
      <c r="J12" s="16"/>
      <c r="K12" s="16"/>
      <c r="L12" s="16">
        <f t="shared" si="0"/>
        <v>0</v>
      </c>
    </row>
    <row r="13" spans="1:12" x14ac:dyDescent="0.25">
      <c r="A13" s="54">
        <v>41</v>
      </c>
      <c r="B13" s="54"/>
      <c r="C13" s="54">
        <v>312007</v>
      </c>
      <c r="D13" s="13" t="s">
        <v>159</v>
      </c>
      <c r="E13" s="79">
        <v>0</v>
      </c>
      <c r="F13" s="16"/>
      <c r="G13" s="16"/>
      <c r="H13" s="16"/>
      <c r="I13" s="16">
        <v>3000</v>
      </c>
      <c r="J13" s="16"/>
      <c r="K13" s="16"/>
      <c r="L13" s="16">
        <f t="shared" si="0"/>
        <v>3000</v>
      </c>
    </row>
    <row r="14" spans="1:12" x14ac:dyDescent="0.25">
      <c r="A14" s="54">
        <v>41</v>
      </c>
      <c r="B14" s="54"/>
      <c r="C14" s="55">
        <v>322005</v>
      </c>
      <c r="D14" s="54" t="s">
        <v>156</v>
      </c>
      <c r="E14" s="80">
        <v>12000</v>
      </c>
      <c r="F14" s="51"/>
      <c r="G14" s="51"/>
      <c r="H14" s="51"/>
      <c r="I14" s="51"/>
      <c r="J14" s="51"/>
      <c r="K14" s="51"/>
      <c r="L14" s="51">
        <f>E14+F14+G14+H14+I14+J14+K14</f>
        <v>12000</v>
      </c>
    </row>
    <row r="15" spans="1:12" x14ac:dyDescent="0.25">
      <c r="A15" s="54">
        <v>41</v>
      </c>
      <c r="B15" s="54"/>
      <c r="C15" s="55">
        <v>322005</v>
      </c>
      <c r="D15" s="54" t="s">
        <v>132</v>
      </c>
      <c r="E15" s="80"/>
      <c r="F15" s="51"/>
      <c r="G15" s="51"/>
      <c r="H15" s="51"/>
      <c r="I15" s="51"/>
      <c r="J15" s="51"/>
      <c r="K15" s="51"/>
      <c r="L15" s="51">
        <f t="shared" si="0"/>
        <v>0</v>
      </c>
    </row>
    <row r="16" spans="1:12" x14ac:dyDescent="0.25">
      <c r="A16" s="54">
        <v>41</v>
      </c>
      <c r="B16" s="54"/>
      <c r="C16" s="55">
        <v>322005</v>
      </c>
      <c r="D16" s="54" t="s">
        <v>134</v>
      </c>
      <c r="E16" s="80">
        <f>E119</f>
        <v>133281.82250000001</v>
      </c>
      <c r="F16" s="51">
        <v>-133281.82</v>
      </c>
      <c r="G16" s="51"/>
      <c r="H16" s="51"/>
      <c r="I16" s="51"/>
      <c r="J16" s="51"/>
      <c r="K16" s="51"/>
      <c r="L16" s="51">
        <f t="shared" si="0"/>
        <v>2.5000000023283064E-3</v>
      </c>
    </row>
    <row r="17" spans="1:14" x14ac:dyDescent="0.25">
      <c r="A17" s="54">
        <v>41</v>
      </c>
      <c r="B17" s="54"/>
      <c r="C17" s="55">
        <v>322005</v>
      </c>
      <c r="D17" s="54" t="s">
        <v>139</v>
      </c>
      <c r="E17" s="80">
        <v>0</v>
      </c>
      <c r="F17" s="51"/>
      <c r="G17" s="51"/>
      <c r="H17" s="51"/>
      <c r="I17" s="51"/>
      <c r="J17" s="51"/>
      <c r="K17" s="51"/>
      <c r="L17" s="51">
        <f t="shared" si="0"/>
        <v>0</v>
      </c>
    </row>
    <row r="18" spans="1:14" x14ac:dyDescent="0.25">
      <c r="A18" s="17">
        <v>41</v>
      </c>
      <c r="B18" s="54"/>
      <c r="C18" s="18">
        <v>453</v>
      </c>
      <c r="D18" s="25" t="s">
        <v>89</v>
      </c>
      <c r="E18" s="81">
        <v>0</v>
      </c>
      <c r="F18" s="78">
        <v>25280.02</v>
      </c>
      <c r="G18" s="78"/>
      <c r="H18" s="78"/>
      <c r="I18" s="78"/>
      <c r="J18" s="78"/>
      <c r="K18" s="78"/>
      <c r="L18" s="78">
        <f t="shared" si="0"/>
        <v>25280.02</v>
      </c>
    </row>
    <row r="19" spans="1:14" x14ac:dyDescent="0.25">
      <c r="A19" s="19" t="s">
        <v>42</v>
      </c>
      <c r="B19" s="19"/>
      <c r="C19" s="20"/>
      <c r="D19" s="21" t="s">
        <v>69</v>
      </c>
      <c r="E19" s="22">
        <f t="shared" ref="E19:L19" si="1">SUM(E9:E18)</f>
        <v>544544.82250000001</v>
      </c>
      <c r="F19" s="22">
        <f t="shared" si="1"/>
        <v>-93001.8</v>
      </c>
      <c r="G19" s="22">
        <f t="shared" si="1"/>
        <v>0</v>
      </c>
      <c r="H19" s="22">
        <f t="shared" si="1"/>
        <v>0</v>
      </c>
      <c r="I19" s="22">
        <f t="shared" si="1"/>
        <v>3000</v>
      </c>
      <c r="J19" s="22">
        <f t="shared" si="1"/>
        <v>0</v>
      </c>
      <c r="K19" s="22">
        <f t="shared" ref="K19" si="2">SUM(K9:K18)</f>
        <v>0</v>
      </c>
      <c r="L19" s="22">
        <f t="shared" si="1"/>
        <v>454543.02250000002</v>
      </c>
    </row>
    <row r="20" spans="1:14" x14ac:dyDescent="0.25">
      <c r="A20" s="10"/>
      <c r="B20" s="10" t="s">
        <v>3</v>
      </c>
      <c r="C20" s="11"/>
      <c r="D20" s="11" t="s">
        <v>70</v>
      </c>
      <c r="E20" s="11"/>
      <c r="F20" s="11"/>
      <c r="G20" s="11"/>
      <c r="H20" s="11"/>
      <c r="I20" s="11"/>
      <c r="J20" s="11"/>
      <c r="K20" s="11"/>
      <c r="L20" s="11"/>
    </row>
    <row r="21" spans="1:14" x14ac:dyDescent="0.25">
      <c r="A21" s="54">
        <v>71</v>
      </c>
      <c r="B21" s="54"/>
      <c r="C21" s="56" t="s">
        <v>94</v>
      </c>
      <c r="D21" s="13" t="s">
        <v>72</v>
      </c>
      <c r="E21" s="79">
        <v>0</v>
      </c>
      <c r="F21" s="79"/>
      <c r="G21" s="79"/>
      <c r="H21" s="16">
        <v>290</v>
      </c>
      <c r="I21" s="16"/>
      <c r="J21" s="16"/>
      <c r="K21" s="16"/>
      <c r="L21" s="16">
        <f t="shared" ref="L21:L22" si="3">E21+F21+G21+H21+I21+J21+K21</f>
        <v>290</v>
      </c>
    </row>
    <row r="22" spans="1:14" x14ac:dyDescent="0.25">
      <c r="A22" s="54">
        <v>71</v>
      </c>
      <c r="B22" s="54"/>
      <c r="C22" s="56" t="s">
        <v>95</v>
      </c>
      <c r="D22" s="13" t="s">
        <v>71</v>
      </c>
      <c r="E22" s="79">
        <v>46000</v>
      </c>
      <c r="F22" s="79"/>
      <c r="G22" s="79"/>
      <c r="H22" s="79"/>
      <c r="I22" s="79"/>
      <c r="J22" s="79"/>
      <c r="K22" s="79"/>
      <c r="L22" s="16">
        <f t="shared" si="3"/>
        <v>46000</v>
      </c>
    </row>
    <row r="23" spans="1:14" x14ac:dyDescent="0.25">
      <c r="A23" s="19" t="s">
        <v>42</v>
      </c>
      <c r="B23" s="19"/>
      <c r="C23" s="20"/>
      <c r="D23" s="21" t="s">
        <v>70</v>
      </c>
      <c r="E23" s="23">
        <f t="shared" ref="E23:J23" si="4">SUM(E21:E22)</f>
        <v>46000</v>
      </c>
      <c r="F23" s="23">
        <f t="shared" si="4"/>
        <v>0</v>
      </c>
      <c r="G23" s="23">
        <f t="shared" si="4"/>
        <v>0</v>
      </c>
      <c r="H23" s="23">
        <f t="shared" si="4"/>
        <v>290</v>
      </c>
      <c r="I23" s="23">
        <f t="shared" si="4"/>
        <v>0</v>
      </c>
      <c r="J23" s="23">
        <f t="shared" si="4"/>
        <v>0</v>
      </c>
      <c r="K23" s="23">
        <f t="shared" ref="K23" si="5">SUM(K21:K22)</f>
        <v>0</v>
      </c>
      <c r="L23" s="23">
        <f t="shared" ref="L23" si="6">SUM(L21:L22)</f>
        <v>46290</v>
      </c>
    </row>
    <row r="24" spans="1:14" x14ac:dyDescent="0.25">
      <c r="A24" s="108" t="s">
        <v>51</v>
      </c>
      <c r="B24" s="109"/>
      <c r="C24" s="109"/>
      <c r="D24" s="110"/>
      <c r="E24" s="24">
        <f t="shared" ref="E24" si="7">E23+E19</f>
        <v>590544.82250000001</v>
      </c>
      <c r="F24" s="24">
        <f t="shared" ref="F24:G24" si="8">F23+F19</f>
        <v>-93001.8</v>
      </c>
      <c r="G24" s="24">
        <f t="shared" si="8"/>
        <v>0</v>
      </c>
      <c r="H24" s="24">
        <f t="shared" ref="H24:J24" si="9">H23+H19</f>
        <v>290</v>
      </c>
      <c r="I24" s="24">
        <f t="shared" si="9"/>
        <v>3000</v>
      </c>
      <c r="J24" s="24">
        <f t="shared" si="9"/>
        <v>0</v>
      </c>
      <c r="K24" s="24">
        <f t="shared" ref="K24" si="10">K23+K19</f>
        <v>0</v>
      </c>
      <c r="L24" s="24">
        <f>L23+L19</f>
        <v>500833.02250000002</v>
      </c>
    </row>
    <row r="25" spans="1:14" x14ac:dyDescent="0.25">
      <c r="A25" s="114" t="s">
        <v>53</v>
      </c>
      <c r="B25" s="115"/>
      <c r="C25" s="115"/>
      <c r="D25" s="116"/>
      <c r="E25" s="9"/>
      <c r="F25" s="9"/>
      <c r="G25" s="9"/>
      <c r="H25" s="9"/>
      <c r="I25" s="9"/>
      <c r="J25" s="9"/>
      <c r="K25" s="9"/>
      <c r="L25" s="9"/>
    </row>
    <row r="26" spans="1:14" x14ac:dyDescent="0.25">
      <c r="A26" s="10"/>
      <c r="B26" s="10" t="s">
        <v>3</v>
      </c>
      <c r="C26" s="11"/>
      <c r="D26" s="11" t="s">
        <v>73</v>
      </c>
      <c r="E26" s="11"/>
      <c r="F26" s="11"/>
      <c r="G26" s="11"/>
      <c r="H26" s="11"/>
      <c r="I26" s="11"/>
      <c r="J26" s="11"/>
      <c r="K26" s="11"/>
      <c r="L26" s="11"/>
    </row>
    <row r="27" spans="1:14" x14ac:dyDescent="0.25">
      <c r="A27" s="56" t="s">
        <v>96</v>
      </c>
      <c r="B27" s="54"/>
      <c r="C27" s="54">
        <v>322005</v>
      </c>
      <c r="D27" s="13" t="s">
        <v>74</v>
      </c>
      <c r="E27" s="80">
        <f>SUM(E163:E169)</f>
        <v>17143</v>
      </c>
      <c r="F27" s="51"/>
      <c r="G27" s="51"/>
      <c r="H27" s="51"/>
      <c r="I27" s="51"/>
      <c r="J27" s="51"/>
      <c r="K27" s="51"/>
      <c r="L27" s="51">
        <f t="shared" ref="L27:L32" si="11">E27+F27+G27+H27+I27+J27+K27</f>
        <v>17143</v>
      </c>
    </row>
    <row r="28" spans="1:14" x14ac:dyDescent="0.25">
      <c r="A28" s="56">
        <v>41</v>
      </c>
      <c r="B28" s="54"/>
      <c r="C28" s="54">
        <v>322005</v>
      </c>
      <c r="D28" s="13" t="s">
        <v>124</v>
      </c>
      <c r="E28" s="80"/>
      <c r="F28" s="51"/>
      <c r="G28" s="51"/>
      <c r="H28" s="51"/>
      <c r="I28" s="51"/>
      <c r="J28" s="51"/>
      <c r="K28" s="51"/>
      <c r="L28" s="51">
        <f t="shared" si="11"/>
        <v>0</v>
      </c>
    </row>
    <row r="29" spans="1:14" x14ac:dyDescent="0.25">
      <c r="A29" s="54">
        <v>41</v>
      </c>
      <c r="B29" s="54"/>
      <c r="C29" s="55">
        <v>322005</v>
      </c>
      <c r="D29" s="54" t="s">
        <v>141</v>
      </c>
      <c r="E29" s="80"/>
      <c r="F29" s="51">
        <f>309495.73-2500-2700</f>
        <v>304295.73</v>
      </c>
      <c r="G29" s="51">
        <v>-9178.14</v>
      </c>
      <c r="H29" s="51">
        <v>-295117.59000000003</v>
      </c>
      <c r="I29" s="51"/>
      <c r="J29" s="51"/>
      <c r="K29" s="51"/>
      <c r="L29" s="51">
        <f t="shared" si="11"/>
        <v>-5.8207660913467407E-11</v>
      </c>
      <c r="N29" s="103"/>
    </row>
    <row r="30" spans="1:14" x14ac:dyDescent="0.25">
      <c r="A30" s="56">
        <v>111</v>
      </c>
      <c r="B30" s="54"/>
      <c r="C30" s="55">
        <v>312001</v>
      </c>
      <c r="D30" s="54" t="s">
        <v>151</v>
      </c>
      <c r="E30" s="82"/>
      <c r="F30" s="28"/>
      <c r="G30" s="28"/>
      <c r="H30" s="28">
        <v>6000</v>
      </c>
      <c r="I30" s="28"/>
      <c r="J30" s="28"/>
      <c r="K30" s="28">
        <v>6000</v>
      </c>
      <c r="L30" s="16">
        <f t="shared" si="11"/>
        <v>12000</v>
      </c>
    </row>
    <row r="31" spans="1:14" x14ac:dyDescent="0.25">
      <c r="A31" s="100">
        <v>41</v>
      </c>
      <c r="B31" s="54"/>
      <c r="C31" s="55">
        <v>312007</v>
      </c>
      <c r="D31" s="54" t="s">
        <v>135</v>
      </c>
      <c r="E31" s="82">
        <v>30000</v>
      </c>
      <c r="F31" s="28"/>
      <c r="G31" s="28"/>
      <c r="H31" s="28"/>
      <c r="I31" s="28"/>
      <c r="J31" s="28"/>
      <c r="K31" s="28"/>
      <c r="L31" s="16">
        <f t="shared" si="11"/>
        <v>30000</v>
      </c>
    </row>
    <row r="32" spans="1:14" x14ac:dyDescent="0.25">
      <c r="A32" s="94">
        <v>41</v>
      </c>
      <c r="B32" s="54"/>
      <c r="C32" s="55">
        <v>453</v>
      </c>
      <c r="D32" s="25" t="s">
        <v>89</v>
      </c>
      <c r="E32" s="81"/>
      <c r="F32" s="78">
        <v>12208.64</v>
      </c>
      <c r="G32" s="78"/>
      <c r="H32" s="78"/>
      <c r="I32" s="78"/>
      <c r="J32" s="78"/>
      <c r="K32" s="78"/>
      <c r="L32" s="78">
        <f t="shared" si="11"/>
        <v>12208.64</v>
      </c>
    </row>
    <row r="33" spans="1:14" x14ac:dyDescent="0.25">
      <c r="A33" s="19" t="s">
        <v>42</v>
      </c>
      <c r="B33" s="19"/>
      <c r="C33" s="20"/>
      <c r="D33" s="21" t="s">
        <v>69</v>
      </c>
      <c r="E33" s="22">
        <f>SUM(E27:E32)</f>
        <v>47143</v>
      </c>
      <c r="F33" s="22">
        <f t="shared" ref="F33:L33" si="12">SUM(F27:F32)</f>
        <v>316504.37</v>
      </c>
      <c r="G33" s="22">
        <f t="shared" si="12"/>
        <v>-9178.14</v>
      </c>
      <c r="H33" s="22">
        <f t="shared" si="12"/>
        <v>-289117.59000000003</v>
      </c>
      <c r="I33" s="22">
        <f t="shared" si="12"/>
        <v>0</v>
      </c>
      <c r="J33" s="22">
        <f t="shared" si="12"/>
        <v>0</v>
      </c>
      <c r="K33" s="22">
        <f t="shared" ref="K33" si="13">SUM(K27:K32)</f>
        <v>6000</v>
      </c>
      <c r="L33" s="22">
        <f t="shared" si="12"/>
        <v>71351.639999999941</v>
      </c>
    </row>
    <row r="34" spans="1:14" x14ac:dyDescent="0.25">
      <c r="A34" s="10"/>
      <c r="B34" s="10" t="s">
        <v>3</v>
      </c>
      <c r="C34" s="11"/>
      <c r="D34" s="11" t="s">
        <v>70</v>
      </c>
      <c r="E34" s="11"/>
      <c r="F34" s="11"/>
      <c r="G34" s="11"/>
      <c r="H34" s="11"/>
      <c r="I34" s="11"/>
      <c r="J34" s="11"/>
      <c r="K34" s="11"/>
      <c r="L34" s="11"/>
    </row>
    <row r="35" spans="1:14" s="27" customFormat="1" ht="12.75" x14ac:dyDescent="0.2">
      <c r="A35" s="57">
        <v>71</v>
      </c>
      <c r="B35" s="58"/>
      <c r="C35" s="59">
        <v>453</v>
      </c>
      <c r="D35" s="25" t="s">
        <v>89</v>
      </c>
      <c r="E35" s="81">
        <v>13656</v>
      </c>
      <c r="F35" s="78">
        <v>22076.78</v>
      </c>
      <c r="G35" s="78"/>
      <c r="H35" s="78"/>
      <c r="I35" s="78"/>
      <c r="J35" s="78"/>
      <c r="K35" s="78"/>
      <c r="L35" s="78">
        <f t="shared" ref="L35:L45" si="14">E35+F35+G35+H35+I35+J35+K35</f>
        <v>35732.78</v>
      </c>
    </row>
    <row r="36" spans="1:14" s="27" customFormat="1" ht="12.75" x14ac:dyDescent="0.2">
      <c r="A36" s="58">
        <v>71</v>
      </c>
      <c r="B36" s="58"/>
      <c r="C36" s="59">
        <v>223001</v>
      </c>
      <c r="D36" s="25" t="s">
        <v>64</v>
      </c>
      <c r="E36" s="26">
        <v>4000</v>
      </c>
      <c r="F36" s="16"/>
      <c r="G36" s="16"/>
      <c r="H36" s="16"/>
      <c r="I36" s="16"/>
      <c r="J36" s="16"/>
      <c r="K36" s="16"/>
      <c r="L36" s="16">
        <f t="shared" si="14"/>
        <v>4000</v>
      </c>
    </row>
    <row r="37" spans="1:14" x14ac:dyDescent="0.25">
      <c r="A37" s="58">
        <v>71</v>
      </c>
      <c r="B37" s="60"/>
      <c r="C37" s="59">
        <v>223001</v>
      </c>
      <c r="D37" s="14" t="s">
        <v>86</v>
      </c>
      <c r="E37" s="26">
        <v>1000</v>
      </c>
      <c r="F37" s="16"/>
      <c r="G37" s="16"/>
      <c r="H37" s="16"/>
      <c r="I37" s="16"/>
      <c r="J37" s="16"/>
      <c r="K37" s="16"/>
      <c r="L37" s="16">
        <f t="shared" si="14"/>
        <v>1000</v>
      </c>
    </row>
    <row r="38" spans="1:14" s="4" customFormat="1" x14ac:dyDescent="0.25">
      <c r="A38" s="58">
        <v>71</v>
      </c>
      <c r="B38" s="58"/>
      <c r="C38" s="59">
        <v>223001</v>
      </c>
      <c r="D38" s="30" t="s">
        <v>54</v>
      </c>
      <c r="E38" s="15">
        <v>1800</v>
      </c>
      <c r="F38" s="28"/>
      <c r="G38" s="28"/>
      <c r="H38" s="28"/>
      <c r="I38" s="28"/>
      <c r="J38" s="28"/>
      <c r="K38" s="28"/>
      <c r="L38" s="16">
        <f t="shared" si="14"/>
        <v>1800</v>
      </c>
    </row>
    <row r="39" spans="1:14" s="4" customFormat="1" x14ac:dyDescent="0.25">
      <c r="A39" s="58">
        <v>71</v>
      </c>
      <c r="B39" s="58"/>
      <c r="C39" s="59">
        <v>223001</v>
      </c>
      <c r="D39" s="30" t="s">
        <v>75</v>
      </c>
      <c r="E39" s="15">
        <v>54360</v>
      </c>
      <c r="F39" s="28"/>
      <c r="G39" s="28"/>
      <c r="H39" s="28"/>
      <c r="I39" s="28"/>
      <c r="J39" s="28"/>
      <c r="K39" s="28"/>
      <c r="L39" s="16">
        <f t="shared" si="14"/>
        <v>54360</v>
      </c>
    </row>
    <row r="40" spans="1:14" s="4" customFormat="1" x14ac:dyDescent="0.25">
      <c r="A40" s="58">
        <v>71</v>
      </c>
      <c r="B40" s="58"/>
      <c r="C40" s="59">
        <v>223001</v>
      </c>
      <c r="D40" s="30" t="s">
        <v>76</v>
      </c>
      <c r="E40" s="15">
        <v>3600</v>
      </c>
      <c r="F40" s="28"/>
      <c r="G40" s="28"/>
      <c r="H40" s="28"/>
      <c r="I40" s="28"/>
      <c r="J40" s="28"/>
      <c r="K40" s="28"/>
      <c r="L40" s="16">
        <f t="shared" si="14"/>
        <v>3600</v>
      </c>
    </row>
    <row r="41" spans="1:14" s="4" customFormat="1" x14ac:dyDescent="0.25">
      <c r="A41" s="58">
        <v>71</v>
      </c>
      <c r="B41" s="58"/>
      <c r="C41" s="59">
        <v>223001</v>
      </c>
      <c r="D41" s="30" t="s">
        <v>77</v>
      </c>
      <c r="E41" s="15">
        <v>240</v>
      </c>
      <c r="F41" s="28"/>
      <c r="G41" s="28"/>
      <c r="H41" s="28"/>
      <c r="I41" s="28"/>
      <c r="J41" s="28"/>
      <c r="K41" s="28"/>
      <c r="L41" s="16">
        <f t="shared" si="14"/>
        <v>240</v>
      </c>
    </row>
    <row r="42" spans="1:14" s="4" customFormat="1" x14ac:dyDescent="0.25">
      <c r="A42" s="58">
        <v>71</v>
      </c>
      <c r="B42" s="58"/>
      <c r="C42" s="59">
        <v>223001</v>
      </c>
      <c r="D42" s="30" t="s">
        <v>78</v>
      </c>
      <c r="E42" s="15">
        <v>60</v>
      </c>
      <c r="F42" s="28"/>
      <c r="G42" s="28"/>
      <c r="H42" s="28"/>
      <c r="I42" s="28"/>
      <c r="J42" s="28"/>
      <c r="K42" s="28"/>
      <c r="L42" s="16">
        <f t="shared" si="14"/>
        <v>60</v>
      </c>
    </row>
    <row r="43" spans="1:14" s="32" customFormat="1" ht="12.75" x14ac:dyDescent="0.2">
      <c r="A43" s="58">
        <v>71</v>
      </c>
      <c r="B43" s="54"/>
      <c r="C43" s="59">
        <v>223001</v>
      </c>
      <c r="D43" s="13" t="s">
        <v>79</v>
      </c>
      <c r="E43" s="31">
        <v>117840</v>
      </c>
      <c r="F43" s="50"/>
      <c r="G43" s="50"/>
      <c r="H43" s="50"/>
      <c r="I43" s="50"/>
      <c r="J43" s="50"/>
      <c r="K43" s="50"/>
      <c r="L43" s="16">
        <f t="shared" si="14"/>
        <v>117840</v>
      </c>
    </row>
    <row r="44" spans="1:14" x14ac:dyDescent="0.25">
      <c r="A44" s="58">
        <v>71</v>
      </c>
      <c r="B44" s="54"/>
      <c r="C44" s="56">
        <v>292</v>
      </c>
      <c r="D44" s="13" t="s">
        <v>80</v>
      </c>
      <c r="E44" s="15">
        <v>2500</v>
      </c>
      <c r="F44" s="79"/>
      <c r="G44" s="79"/>
      <c r="H44" s="16">
        <v>1500</v>
      </c>
      <c r="I44" s="16"/>
      <c r="J44" s="16"/>
      <c r="K44" s="16"/>
      <c r="L44" s="16">
        <f t="shared" si="14"/>
        <v>4000</v>
      </c>
    </row>
    <row r="45" spans="1:14" x14ac:dyDescent="0.25">
      <c r="A45" s="58">
        <v>71</v>
      </c>
      <c r="B45" s="54"/>
      <c r="C45" s="56">
        <v>223001</v>
      </c>
      <c r="D45" s="13" t="s">
        <v>154</v>
      </c>
      <c r="E45" s="15">
        <v>0</v>
      </c>
      <c r="F45" s="79"/>
      <c r="G45" s="79"/>
      <c r="H45" s="16">
        <v>1209300</v>
      </c>
      <c r="I45" s="16"/>
      <c r="J45" s="16"/>
      <c r="K45" s="16"/>
      <c r="L45" s="16">
        <f t="shared" si="14"/>
        <v>1209300</v>
      </c>
    </row>
    <row r="46" spans="1:14" x14ac:dyDescent="0.25">
      <c r="A46" s="19" t="s">
        <v>42</v>
      </c>
      <c r="B46" s="19"/>
      <c r="C46" s="20"/>
      <c r="D46" s="21" t="s">
        <v>70</v>
      </c>
      <c r="E46" s="83">
        <f>SUM(E35:E45)</f>
        <v>199056</v>
      </c>
      <c r="F46" s="83">
        <f t="shared" ref="F46:H46" si="15">SUM(F35:F45)</f>
        <v>22076.78</v>
      </c>
      <c r="G46" s="83">
        <f t="shared" si="15"/>
        <v>0</v>
      </c>
      <c r="H46" s="83">
        <f t="shared" si="15"/>
        <v>1210800</v>
      </c>
      <c r="I46" s="83">
        <f t="shared" ref="I46:L46" si="16">SUM(I35:I45)</f>
        <v>0</v>
      </c>
      <c r="J46" s="83">
        <f t="shared" si="16"/>
        <v>0</v>
      </c>
      <c r="K46" s="83">
        <f t="shared" ref="K46" si="17">SUM(K35:K45)</f>
        <v>0</v>
      </c>
      <c r="L46" s="83">
        <f t="shared" si="16"/>
        <v>1431932.78</v>
      </c>
    </row>
    <row r="47" spans="1:14" ht="15.75" thickBot="1" x14ac:dyDescent="0.3">
      <c r="A47" s="108" t="s">
        <v>67</v>
      </c>
      <c r="B47" s="109"/>
      <c r="C47" s="109"/>
      <c r="D47" s="110"/>
      <c r="E47" s="84">
        <f t="shared" ref="E47" si="18">SUM(E46,E33)</f>
        <v>246199</v>
      </c>
      <c r="F47" s="24">
        <f>SUM(F46,F33)</f>
        <v>338581.15</v>
      </c>
      <c r="G47" s="24">
        <f>SUM(G46,G33)</f>
        <v>-9178.14</v>
      </c>
      <c r="H47" s="24">
        <f>SUM(H46,H33)</f>
        <v>921682.40999999992</v>
      </c>
      <c r="I47" s="24">
        <f t="shared" ref="I47:L47" si="19">SUM(I46,I33)</f>
        <v>0</v>
      </c>
      <c r="J47" s="24">
        <f t="shared" si="19"/>
        <v>0</v>
      </c>
      <c r="K47" s="24">
        <f t="shared" ref="K47" si="20">SUM(K46,K33)</f>
        <v>6000</v>
      </c>
      <c r="L47" s="24">
        <f t="shared" si="19"/>
        <v>1503284.42</v>
      </c>
      <c r="N47" s="99"/>
    </row>
    <row r="48" spans="1:14" ht="16.5" thickBot="1" x14ac:dyDescent="0.3">
      <c r="A48" s="33"/>
      <c r="B48" s="106" t="s">
        <v>4</v>
      </c>
      <c r="C48" s="107"/>
      <c r="D48" s="107"/>
      <c r="E48" s="85">
        <f>E47+E24</f>
        <v>836743.82250000001</v>
      </c>
      <c r="F48" s="34">
        <f>F47+F24</f>
        <v>245579.35000000003</v>
      </c>
      <c r="G48" s="34">
        <f>G47+G24</f>
        <v>-9178.14</v>
      </c>
      <c r="H48" s="34">
        <f>H47+H24</f>
        <v>921972.40999999992</v>
      </c>
      <c r="I48" s="34">
        <f t="shared" ref="I48:L48" si="21">I47+I24</f>
        <v>3000</v>
      </c>
      <c r="J48" s="34">
        <f t="shared" si="21"/>
        <v>0</v>
      </c>
      <c r="K48" s="34">
        <f t="shared" ref="K48" si="22">K47+K24</f>
        <v>6000</v>
      </c>
      <c r="L48" s="34">
        <f t="shared" si="21"/>
        <v>2004117.4424999999</v>
      </c>
    </row>
    <row r="49" spans="1:12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8.2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5.75" thickBot="1" x14ac:dyDescent="0.3">
      <c r="A51" s="6"/>
      <c r="B51" s="6" t="s">
        <v>5</v>
      </c>
      <c r="C51" s="4"/>
      <c r="D51" s="5"/>
      <c r="E51" s="111" t="s">
        <v>15</v>
      </c>
      <c r="F51" s="112"/>
      <c r="G51" s="112"/>
      <c r="H51" s="112"/>
      <c r="I51" s="112"/>
      <c r="J51" s="112"/>
      <c r="K51" s="112"/>
      <c r="L51" s="113"/>
    </row>
    <row r="52" spans="1:12" ht="27" thickBot="1" x14ac:dyDescent="0.3">
      <c r="A52" s="7" t="s">
        <v>18</v>
      </c>
      <c r="B52" s="7" t="s">
        <v>97</v>
      </c>
      <c r="C52" s="8" t="s">
        <v>20</v>
      </c>
      <c r="D52" s="97" t="s">
        <v>2</v>
      </c>
      <c r="E52" s="101" t="s">
        <v>138</v>
      </c>
      <c r="F52" s="101" t="s">
        <v>149</v>
      </c>
      <c r="G52" s="101" t="s">
        <v>150</v>
      </c>
      <c r="H52" s="101" t="s">
        <v>155</v>
      </c>
      <c r="I52" s="101" t="s">
        <v>158</v>
      </c>
      <c r="J52" s="101" t="s">
        <v>162</v>
      </c>
      <c r="K52" s="101" t="s">
        <v>161</v>
      </c>
      <c r="L52" s="102" t="s">
        <v>88</v>
      </c>
    </row>
    <row r="53" spans="1:12" x14ac:dyDescent="0.25">
      <c r="A53" s="114" t="s">
        <v>45</v>
      </c>
      <c r="B53" s="115"/>
      <c r="C53" s="115"/>
      <c r="D53" s="116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61" t="s">
        <v>19</v>
      </c>
      <c r="B54" s="61" t="s">
        <v>99</v>
      </c>
      <c r="C54" s="56" t="s">
        <v>100</v>
      </c>
      <c r="D54" s="13" t="s">
        <v>21</v>
      </c>
      <c r="E54" s="82">
        <v>97500</v>
      </c>
      <c r="F54" s="28"/>
      <c r="G54" s="28"/>
      <c r="H54" s="28"/>
      <c r="I54" s="28"/>
      <c r="J54" s="28"/>
      <c r="K54" s="28"/>
      <c r="L54" s="16">
        <f t="shared" ref="L54:L63" si="23">E54+F54+G54+H54+I54+J54+K54</f>
        <v>97500</v>
      </c>
    </row>
    <row r="55" spans="1:12" x14ac:dyDescent="0.25">
      <c r="A55" s="61" t="s">
        <v>19</v>
      </c>
      <c r="B55" s="61" t="s">
        <v>99</v>
      </c>
      <c r="C55" s="54">
        <v>620</v>
      </c>
      <c r="D55" s="13" t="s">
        <v>23</v>
      </c>
      <c r="E55" s="82">
        <f>ROUND((0.3495*E54)+(0.02*E54),0)</f>
        <v>36026</v>
      </c>
      <c r="F55" s="28"/>
      <c r="G55" s="28"/>
      <c r="H55" s="28"/>
      <c r="I55" s="28"/>
      <c r="J55" s="28"/>
      <c r="K55" s="28"/>
      <c r="L55" s="16">
        <f t="shared" si="23"/>
        <v>36026</v>
      </c>
    </row>
    <row r="56" spans="1:12" x14ac:dyDescent="0.25">
      <c r="A56" s="61" t="s">
        <v>19</v>
      </c>
      <c r="B56" s="61" t="s">
        <v>99</v>
      </c>
      <c r="C56" s="54">
        <v>640</v>
      </c>
      <c r="D56" s="13" t="s">
        <v>92</v>
      </c>
      <c r="E56" s="82">
        <v>800</v>
      </c>
      <c r="F56" s="28"/>
      <c r="G56" s="28"/>
      <c r="H56" s="28">
        <v>4280</v>
      </c>
      <c r="I56" s="28"/>
      <c r="J56" s="28"/>
      <c r="K56" s="28"/>
      <c r="L56" s="16">
        <f t="shared" si="23"/>
        <v>5080</v>
      </c>
    </row>
    <row r="57" spans="1:12" x14ac:dyDescent="0.25">
      <c r="A57" s="61" t="s">
        <v>19</v>
      </c>
      <c r="B57" s="61" t="s">
        <v>99</v>
      </c>
      <c r="C57" s="56" t="s">
        <v>142</v>
      </c>
      <c r="D57" s="13" t="s">
        <v>10</v>
      </c>
      <c r="E57" s="82">
        <v>3000</v>
      </c>
      <c r="F57" s="28"/>
      <c r="G57" s="28"/>
      <c r="H57" s="28"/>
      <c r="I57" s="28"/>
      <c r="J57" s="28"/>
      <c r="K57" s="28"/>
      <c r="L57" s="16">
        <f t="shared" si="23"/>
        <v>3000</v>
      </c>
    </row>
    <row r="58" spans="1:12" x14ac:dyDescent="0.25">
      <c r="A58" s="61" t="s">
        <v>19</v>
      </c>
      <c r="B58" s="61" t="s">
        <v>99</v>
      </c>
      <c r="C58" s="56" t="s">
        <v>143</v>
      </c>
      <c r="D58" s="13" t="s">
        <v>26</v>
      </c>
      <c r="E58" s="82">
        <v>75</v>
      </c>
      <c r="F58" s="28"/>
      <c r="G58" s="28"/>
      <c r="H58" s="28"/>
      <c r="I58" s="28"/>
      <c r="J58" s="28">
        <v>85</v>
      </c>
      <c r="K58" s="28"/>
      <c r="L58" s="16">
        <f t="shared" si="23"/>
        <v>160</v>
      </c>
    </row>
    <row r="59" spans="1:12" x14ac:dyDescent="0.25">
      <c r="A59" s="61" t="s">
        <v>19</v>
      </c>
      <c r="B59" s="61" t="s">
        <v>99</v>
      </c>
      <c r="C59" s="56" t="s">
        <v>144</v>
      </c>
      <c r="D59" s="13" t="s">
        <v>24</v>
      </c>
      <c r="E59" s="82">
        <v>1450</v>
      </c>
      <c r="F59" s="28"/>
      <c r="G59" s="28"/>
      <c r="H59" s="28"/>
      <c r="I59" s="28"/>
      <c r="J59" s="28"/>
      <c r="K59" s="28"/>
      <c r="L59" s="16">
        <f t="shared" si="23"/>
        <v>1450</v>
      </c>
    </row>
    <row r="60" spans="1:12" x14ac:dyDescent="0.25">
      <c r="A60" s="61" t="s">
        <v>19</v>
      </c>
      <c r="B60" s="61" t="s">
        <v>99</v>
      </c>
      <c r="C60" s="56" t="s">
        <v>145</v>
      </c>
      <c r="D60" s="13" t="s">
        <v>83</v>
      </c>
      <c r="E60" s="82">
        <v>4000</v>
      </c>
      <c r="F60" s="28"/>
      <c r="G60" s="28"/>
      <c r="H60" s="28"/>
      <c r="I60" s="28"/>
      <c r="J60" s="28"/>
      <c r="K60" s="28"/>
      <c r="L60" s="16">
        <f t="shared" si="23"/>
        <v>4000</v>
      </c>
    </row>
    <row r="61" spans="1:12" x14ac:dyDescent="0.25">
      <c r="A61" s="61" t="s">
        <v>19</v>
      </c>
      <c r="B61" s="61" t="s">
        <v>99</v>
      </c>
      <c r="C61" s="54">
        <v>637014</v>
      </c>
      <c r="D61" s="13" t="s">
        <v>12</v>
      </c>
      <c r="E61" s="82">
        <v>5280</v>
      </c>
      <c r="F61" s="28"/>
      <c r="G61" s="28"/>
      <c r="H61" s="28">
        <v>-4280</v>
      </c>
      <c r="I61" s="28"/>
      <c r="J61" s="28"/>
      <c r="K61" s="28"/>
      <c r="L61" s="16">
        <f t="shared" si="23"/>
        <v>1000</v>
      </c>
    </row>
    <row r="62" spans="1:12" x14ac:dyDescent="0.25">
      <c r="A62" s="61" t="s">
        <v>19</v>
      </c>
      <c r="B62" s="61" t="s">
        <v>99</v>
      </c>
      <c r="C62" s="54">
        <v>637016</v>
      </c>
      <c r="D62" s="13" t="s">
        <v>25</v>
      </c>
      <c r="E62" s="82">
        <f>ROUND(0.011*E54,0)</f>
        <v>1073</v>
      </c>
      <c r="F62" s="28"/>
      <c r="G62" s="28"/>
      <c r="H62" s="28"/>
      <c r="I62" s="28"/>
      <c r="J62" s="28"/>
      <c r="K62" s="28"/>
      <c r="L62" s="16">
        <f t="shared" si="23"/>
        <v>1073</v>
      </c>
    </row>
    <row r="63" spans="1:12" x14ac:dyDescent="0.25">
      <c r="A63" s="61" t="s">
        <v>19</v>
      </c>
      <c r="B63" s="61" t="s">
        <v>99</v>
      </c>
      <c r="C63" s="54" t="s">
        <v>146</v>
      </c>
      <c r="D63" s="13" t="s">
        <v>91</v>
      </c>
      <c r="E63" s="82">
        <v>4000</v>
      </c>
      <c r="F63" s="28"/>
      <c r="G63" s="28"/>
      <c r="H63" s="28"/>
      <c r="I63" s="28"/>
      <c r="J63" s="28"/>
      <c r="K63" s="28"/>
      <c r="L63" s="16">
        <f t="shared" si="23"/>
        <v>4000</v>
      </c>
    </row>
    <row r="64" spans="1:12" x14ac:dyDescent="0.25">
      <c r="A64" s="61" t="s">
        <v>19</v>
      </c>
      <c r="B64" s="61" t="s">
        <v>99</v>
      </c>
      <c r="C64" s="54">
        <v>630</v>
      </c>
      <c r="D64" s="13" t="s">
        <v>27</v>
      </c>
      <c r="E64" s="82">
        <v>4100</v>
      </c>
      <c r="F64" s="28"/>
      <c r="G64" s="28"/>
      <c r="H64" s="28"/>
      <c r="I64" s="28"/>
      <c r="J64" s="28">
        <v>3400</v>
      </c>
      <c r="K64" s="28"/>
      <c r="L64" s="16">
        <f>E64+F64+G64+H64+I64+J64+K64</f>
        <v>7500</v>
      </c>
    </row>
    <row r="65" spans="1:13" x14ac:dyDescent="0.25">
      <c r="A65" s="36"/>
      <c r="B65" s="36"/>
      <c r="C65" s="37"/>
      <c r="D65" s="38" t="s">
        <v>6</v>
      </c>
      <c r="E65" s="86"/>
      <c r="F65" s="40"/>
      <c r="G65" s="40"/>
      <c r="H65" s="40"/>
      <c r="I65" s="40"/>
      <c r="J65" s="40"/>
      <c r="K65" s="40"/>
      <c r="L65" s="40"/>
    </row>
    <row r="66" spans="1:13" x14ac:dyDescent="0.25">
      <c r="A66" s="61" t="s">
        <v>19</v>
      </c>
      <c r="B66" s="61" t="s">
        <v>101</v>
      </c>
      <c r="C66" s="54">
        <v>630</v>
      </c>
      <c r="D66" s="41" t="s">
        <v>122</v>
      </c>
      <c r="E66" s="82">
        <v>0</v>
      </c>
      <c r="F66" s="28"/>
      <c r="G66" s="28"/>
      <c r="H66" s="28"/>
      <c r="I66" s="28"/>
      <c r="J66" s="28"/>
      <c r="K66" s="28"/>
      <c r="L66" s="16">
        <f t="shared" ref="L66:L68" si="24">E66+F66+G66+H66+I66+J66+K66</f>
        <v>0</v>
      </c>
    </row>
    <row r="67" spans="1:13" x14ac:dyDescent="0.25">
      <c r="A67" s="61" t="s">
        <v>19</v>
      </c>
      <c r="B67" s="61" t="s">
        <v>101</v>
      </c>
      <c r="C67" s="54">
        <v>630</v>
      </c>
      <c r="D67" s="42" t="s">
        <v>28</v>
      </c>
      <c r="E67" s="82">
        <v>100</v>
      </c>
      <c r="F67" s="28"/>
      <c r="G67" s="28"/>
      <c r="H67" s="28"/>
      <c r="I67" s="28"/>
      <c r="J67" s="28">
        <v>50</v>
      </c>
      <c r="K67" s="28"/>
      <c r="L67" s="16">
        <f t="shared" si="24"/>
        <v>150</v>
      </c>
    </row>
    <row r="68" spans="1:13" x14ac:dyDescent="0.25">
      <c r="A68" s="61" t="s">
        <v>19</v>
      </c>
      <c r="B68" s="61" t="s">
        <v>101</v>
      </c>
      <c r="C68" s="54">
        <v>630</v>
      </c>
      <c r="D68" s="42" t="s">
        <v>32</v>
      </c>
      <c r="E68" s="82">
        <v>5000</v>
      </c>
      <c r="F68" s="28"/>
      <c r="G68" s="28"/>
      <c r="H68" s="28"/>
      <c r="I68" s="28"/>
      <c r="J68" s="28">
        <v>-1000</v>
      </c>
      <c r="K68" s="28"/>
      <c r="L68" s="16">
        <f t="shared" si="24"/>
        <v>4000</v>
      </c>
    </row>
    <row r="69" spans="1:13" x14ac:dyDescent="0.25">
      <c r="A69" s="19" t="s">
        <v>42</v>
      </c>
      <c r="B69" s="19"/>
      <c r="C69" s="20"/>
      <c r="D69" s="21" t="s">
        <v>22</v>
      </c>
      <c r="E69" s="83">
        <f t="shared" ref="E69:L69" si="25">SUM(E66:E68)</f>
        <v>5100</v>
      </c>
      <c r="F69" s="83">
        <f t="shared" si="25"/>
        <v>0</v>
      </c>
      <c r="G69" s="83">
        <f t="shared" si="25"/>
        <v>0</v>
      </c>
      <c r="H69" s="83">
        <f t="shared" si="25"/>
        <v>0</v>
      </c>
      <c r="I69" s="83">
        <f t="shared" si="25"/>
        <v>0</v>
      </c>
      <c r="J69" s="83">
        <f t="shared" si="25"/>
        <v>-950</v>
      </c>
      <c r="K69" s="83">
        <f t="shared" ref="K69" si="26">SUM(K66:K68)</f>
        <v>0</v>
      </c>
      <c r="L69" s="22">
        <f t="shared" si="25"/>
        <v>4150</v>
      </c>
    </row>
    <row r="70" spans="1:13" x14ac:dyDescent="0.25">
      <c r="A70" s="36"/>
      <c r="B70" s="36"/>
      <c r="C70" s="37"/>
      <c r="D70" s="38" t="s">
        <v>7</v>
      </c>
      <c r="E70" s="86"/>
      <c r="F70" s="40"/>
      <c r="G70" s="40"/>
      <c r="H70" s="40"/>
      <c r="I70" s="40"/>
      <c r="J70" s="40"/>
      <c r="K70" s="40"/>
      <c r="L70" s="40"/>
    </row>
    <row r="71" spans="1:13" s="43" customFormat="1" x14ac:dyDescent="0.25">
      <c r="A71" s="61" t="s">
        <v>19</v>
      </c>
      <c r="B71" s="61" t="s">
        <v>102</v>
      </c>
      <c r="C71" s="54">
        <v>630</v>
      </c>
      <c r="D71" s="13" t="s">
        <v>29</v>
      </c>
      <c r="E71" s="82">
        <v>0</v>
      </c>
      <c r="F71" s="28"/>
      <c r="G71" s="28"/>
      <c r="H71" s="28"/>
      <c r="I71" s="28"/>
      <c r="J71" s="28"/>
      <c r="K71" s="28"/>
      <c r="L71" s="16">
        <f t="shared" ref="L71:L74" si="27">E71+F71+G71+H71+I71+J71+K71</f>
        <v>0</v>
      </c>
      <c r="M71" s="2"/>
    </row>
    <row r="72" spans="1:13" x14ac:dyDescent="0.25">
      <c r="A72" s="61" t="s">
        <v>19</v>
      </c>
      <c r="B72" s="61" t="s">
        <v>102</v>
      </c>
      <c r="C72" s="54">
        <v>630</v>
      </c>
      <c r="D72" s="13" t="s">
        <v>30</v>
      </c>
      <c r="E72" s="82">
        <v>0</v>
      </c>
      <c r="F72" s="28"/>
      <c r="G72" s="28"/>
      <c r="H72" s="28"/>
      <c r="I72" s="28"/>
      <c r="J72" s="28"/>
      <c r="K72" s="28"/>
      <c r="L72" s="16">
        <f t="shared" si="27"/>
        <v>0</v>
      </c>
    </row>
    <row r="73" spans="1:13" x14ac:dyDescent="0.25">
      <c r="A73" s="61" t="s">
        <v>19</v>
      </c>
      <c r="B73" s="61" t="s">
        <v>102</v>
      </c>
      <c r="C73" s="54">
        <v>630</v>
      </c>
      <c r="D73" s="13" t="s">
        <v>131</v>
      </c>
      <c r="E73" s="82">
        <v>10000</v>
      </c>
      <c r="F73" s="28"/>
      <c r="G73" s="28"/>
      <c r="H73" s="28"/>
      <c r="I73" s="28"/>
      <c r="J73" s="28"/>
      <c r="K73" s="28"/>
      <c r="L73" s="16">
        <f t="shared" si="27"/>
        <v>10000</v>
      </c>
    </row>
    <row r="74" spans="1:13" x14ac:dyDescent="0.25">
      <c r="A74" s="61" t="s">
        <v>19</v>
      </c>
      <c r="B74" s="61" t="s">
        <v>102</v>
      </c>
      <c r="C74" s="54">
        <v>630</v>
      </c>
      <c r="D74" s="13" t="s">
        <v>31</v>
      </c>
      <c r="E74" s="82">
        <v>0</v>
      </c>
      <c r="F74" s="28"/>
      <c r="G74" s="28"/>
      <c r="H74" s="28"/>
      <c r="I74" s="28"/>
      <c r="J74" s="28"/>
      <c r="K74" s="28"/>
      <c r="L74" s="16">
        <f t="shared" si="27"/>
        <v>0</v>
      </c>
    </row>
    <row r="75" spans="1:13" x14ac:dyDescent="0.25">
      <c r="A75" s="19" t="s">
        <v>42</v>
      </c>
      <c r="B75" s="19"/>
      <c r="C75" s="44"/>
      <c r="D75" s="21" t="s">
        <v>7</v>
      </c>
      <c r="E75" s="87">
        <f>SUM(E71:E74)</f>
        <v>10000</v>
      </c>
      <c r="F75" s="87">
        <f t="shared" ref="F75:J75" si="28">SUM(F71:F74)</f>
        <v>0</v>
      </c>
      <c r="G75" s="87">
        <f t="shared" si="28"/>
        <v>0</v>
      </c>
      <c r="H75" s="87">
        <f t="shared" si="28"/>
        <v>0</v>
      </c>
      <c r="I75" s="87">
        <f t="shared" si="28"/>
        <v>0</v>
      </c>
      <c r="J75" s="87">
        <f t="shared" si="28"/>
        <v>0</v>
      </c>
      <c r="K75" s="87">
        <f t="shared" ref="K75" si="29">SUM(K71:K74)</f>
        <v>0</v>
      </c>
      <c r="L75" s="23">
        <f t="shared" ref="L75" si="30">SUM(L71:L74)</f>
        <v>10000</v>
      </c>
    </row>
    <row r="76" spans="1:13" x14ac:dyDescent="0.25">
      <c r="A76" s="36"/>
      <c r="B76" s="36"/>
      <c r="C76" s="37"/>
      <c r="D76" s="38" t="s">
        <v>9</v>
      </c>
      <c r="E76" s="86"/>
      <c r="F76" s="40"/>
      <c r="G76" s="40"/>
      <c r="H76" s="40"/>
      <c r="I76" s="40"/>
      <c r="J76" s="40"/>
      <c r="K76" s="40"/>
      <c r="L76" s="40"/>
    </row>
    <row r="77" spans="1:13" s="43" customFormat="1" x14ac:dyDescent="0.25">
      <c r="A77" s="61" t="s">
        <v>19</v>
      </c>
      <c r="B77" s="62" t="s">
        <v>99</v>
      </c>
      <c r="C77" s="54">
        <v>630</v>
      </c>
      <c r="D77" s="45" t="s">
        <v>33</v>
      </c>
      <c r="E77" s="82">
        <v>41300</v>
      </c>
      <c r="F77" s="28"/>
      <c r="G77" s="28"/>
      <c r="H77" s="28"/>
      <c r="I77" s="28"/>
      <c r="J77" s="28"/>
      <c r="K77" s="28"/>
      <c r="L77" s="16">
        <f t="shared" ref="L77:L80" si="31">E77+F77+G77+H77+I77+J77+K77</f>
        <v>41300</v>
      </c>
      <c r="M77" s="2"/>
    </row>
    <row r="78" spans="1:13" s="43" customFormat="1" x14ac:dyDescent="0.25">
      <c r="A78" s="61" t="s">
        <v>19</v>
      </c>
      <c r="B78" s="62" t="s">
        <v>99</v>
      </c>
      <c r="C78" s="54">
        <v>630</v>
      </c>
      <c r="D78" s="45" t="s">
        <v>93</v>
      </c>
      <c r="E78" s="82"/>
      <c r="F78" s="28"/>
      <c r="G78" s="28"/>
      <c r="H78" s="28"/>
      <c r="I78" s="28"/>
      <c r="J78" s="28"/>
      <c r="K78" s="28"/>
      <c r="L78" s="16">
        <f t="shared" si="31"/>
        <v>0</v>
      </c>
      <c r="M78" s="2"/>
    </row>
    <row r="79" spans="1:13" s="32" customFormat="1" x14ac:dyDescent="0.25">
      <c r="A79" s="61" t="s">
        <v>19</v>
      </c>
      <c r="B79" s="62" t="s">
        <v>99</v>
      </c>
      <c r="C79" s="54">
        <v>630</v>
      </c>
      <c r="D79" s="45" t="s">
        <v>34</v>
      </c>
      <c r="E79" s="79">
        <v>11000</v>
      </c>
      <c r="F79" s="16"/>
      <c r="G79" s="16"/>
      <c r="H79" s="16"/>
      <c r="I79" s="16"/>
      <c r="J79" s="16">
        <v>1000</v>
      </c>
      <c r="K79" s="16"/>
      <c r="L79" s="16">
        <f t="shared" si="31"/>
        <v>12000</v>
      </c>
      <c r="M79" s="2"/>
    </row>
    <row r="80" spans="1:13" s="32" customFormat="1" x14ac:dyDescent="0.25">
      <c r="A80" s="61" t="s">
        <v>19</v>
      </c>
      <c r="B80" s="62" t="s">
        <v>99</v>
      </c>
      <c r="C80" s="54">
        <v>630</v>
      </c>
      <c r="D80" s="45" t="s">
        <v>35</v>
      </c>
      <c r="E80" s="79">
        <v>200</v>
      </c>
      <c r="F80" s="16"/>
      <c r="G80" s="16"/>
      <c r="H80" s="16"/>
      <c r="I80" s="16"/>
      <c r="J80" s="16"/>
      <c r="K80" s="16"/>
      <c r="L80" s="16">
        <f t="shared" si="31"/>
        <v>200</v>
      </c>
      <c r="M80" s="2"/>
    </row>
    <row r="81" spans="1:13" x14ac:dyDescent="0.25">
      <c r="A81" s="19" t="s">
        <v>42</v>
      </c>
      <c r="B81" s="19"/>
      <c r="C81" s="44"/>
      <c r="D81" s="21" t="s">
        <v>9</v>
      </c>
      <c r="E81" s="83">
        <f t="shared" ref="E81:J81" si="32">SUM(E77:E80)</f>
        <v>52500</v>
      </c>
      <c r="F81" s="83">
        <f t="shared" si="32"/>
        <v>0</v>
      </c>
      <c r="G81" s="83">
        <f t="shared" si="32"/>
        <v>0</v>
      </c>
      <c r="H81" s="83">
        <f t="shared" si="32"/>
        <v>0</v>
      </c>
      <c r="I81" s="83">
        <f t="shared" si="32"/>
        <v>0</v>
      </c>
      <c r="J81" s="22">
        <f t="shared" si="32"/>
        <v>1000</v>
      </c>
      <c r="K81" s="22">
        <f t="shared" ref="K81" si="33">SUM(K77:K80)</f>
        <v>0</v>
      </c>
      <c r="L81" s="22">
        <f>SUM(L77:L80)</f>
        <v>53500</v>
      </c>
    </row>
    <row r="82" spans="1:13" x14ac:dyDescent="0.25">
      <c r="A82" s="36"/>
      <c r="B82" s="36"/>
      <c r="C82" s="37"/>
      <c r="D82" s="38" t="s">
        <v>11</v>
      </c>
      <c r="E82" s="86"/>
      <c r="F82" s="40"/>
      <c r="G82" s="40"/>
      <c r="H82" s="40"/>
      <c r="I82" s="40"/>
      <c r="J82" s="40"/>
      <c r="K82" s="40"/>
      <c r="L82" s="40"/>
    </row>
    <row r="83" spans="1:13" s="43" customFormat="1" x14ac:dyDescent="0.25">
      <c r="A83" s="61" t="s">
        <v>19</v>
      </c>
      <c r="B83" s="62" t="s">
        <v>103</v>
      </c>
      <c r="C83" s="54">
        <v>717</v>
      </c>
      <c r="D83" s="13" t="s">
        <v>36</v>
      </c>
      <c r="E83" s="80">
        <v>10000</v>
      </c>
      <c r="F83" s="51"/>
      <c r="G83" s="51"/>
      <c r="H83" s="51"/>
      <c r="I83" s="51"/>
      <c r="J83" s="51">
        <v>1000</v>
      </c>
      <c r="K83" s="51"/>
      <c r="L83" s="51">
        <f t="shared" ref="L83:L84" si="34">E83+F83+G83+H83+I83+J83+K83</f>
        <v>11000</v>
      </c>
      <c r="M83" s="2"/>
    </row>
    <row r="84" spans="1:13" s="43" customFormat="1" x14ac:dyDescent="0.25">
      <c r="A84" s="61" t="s">
        <v>19</v>
      </c>
      <c r="B84" s="61" t="s">
        <v>103</v>
      </c>
      <c r="C84" s="54">
        <v>630</v>
      </c>
      <c r="D84" s="13" t="s">
        <v>37</v>
      </c>
      <c r="E84" s="82">
        <v>6500</v>
      </c>
      <c r="F84" s="28"/>
      <c r="G84" s="28"/>
      <c r="H84" s="28"/>
      <c r="I84" s="28"/>
      <c r="J84" s="28"/>
      <c r="K84" s="28"/>
      <c r="L84" s="16">
        <f t="shared" si="34"/>
        <v>6500</v>
      </c>
      <c r="M84" s="2"/>
    </row>
    <row r="85" spans="1:13" s="43" customFormat="1" x14ac:dyDescent="0.25">
      <c r="A85" s="61" t="s">
        <v>19</v>
      </c>
      <c r="B85" s="62" t="s">
        <v>104</v>
      </c>
      <c r="C85" s="54">
        <v>717</v>
      </c>
      <c r="D85" s="13" t="s">
        <v>38</v>
      </c>
      <c r="E85" s="80">
        <v>0</v>
      </c>
      <c r="F85" s="51"/>
      <c r="G85" s="51"/>
      <c r="H85" s="51"/>
      <c r="I85" s="51"/>
      <c r="J85" s="51"/>
      <c r="K85" s="51"/>
      <c r="L85" s="51">
        <f t="shared" ref="L85:L87" si="35">E85+F85+G85+H85+I85+J85+K85</f>
        <v>0</v>
      </c>
      <c r="M85" s="2"/>
    </row>
    <row r="86" spans="1:13" s="43" customFormat="1" x14ac:dyDescent="0.25">
      <c r="A86" s="61" t="s">
        <v>19</v>
      </c>
      <c r="B86" s="61" t="s">
        <v>104</v>
      </c>
      <c r="C86" s="54">
        <v>630</v>
      </c>
      <c r="D86" s="13" t="s">
        <v>39</v>
      </c>
      <c r="E86" s="82">
        <v>500</v>
      </c>
      <c r="F86" s="28"/>
      <c r="G86" s="28"/>
      <c r="H86" s="28">
        <v>290</v>
      </c>
      <c r="I86" s="28"/>
      <c r="J86" s="28">
        <v>200</v>
      </c>
      <c r="K86" s="28"/>
      <c r="L86" s="16">
        <f t="shared" si="35"/>
        <v>990</v>
      </c>
      <c r="M86" s="2"/>
    </row>
    <row r="87" spans="1:13" s="43" customFormat="1" x14ac:dyDescent="0.25">
      <c r="A87" s="61" t="s">
        <v>19</v>
      </c>
      <c r="B87" s="62" t="s">
        <v>105</v>
      </c>
      <c r="C87" s="54">
        <v>630</v>
      </c>
      <c r="D87" s="13" t="s">
        <v>40</v>
      </c>
      <c r="E87" s="82">
        <v>1500</v>
      </c>
      <c r="F87" s="28"/>
      <c r="G87" s="28"/>
      <c r="H87" s="28"/>
      <c r="I87" s="28"/>
      <c r="J87" s="28">
        <v>500</v>
      </c>
      <c r="K87" s="28"/>
      <c r="L87" s="16">
        <f t="shared" si="35"/>
        <v>2000</v>
      </c>
      <c r="M87" s="2"/>
    </row>
    <row r="88" spans="1:13" x14ac:dyDescent="0.25">
      <c r="A88" s="19" t="s">
        <v>42</v>
      </c>
      <c r="B88" s="19"/>
      <c r="C88" s="44"/>
      <c r="D88" s="21" t="s">
        <v>11</v>
      </c>
      <c r="E88" s="83">
        <f>SUM(E83:E87)</f>
        <v>18500</v>
      </c>
      <c r="F88" s="83">
        <f>SUM(F83:F87)</f>
        <v>0</v>
      </c>
      <c r="G88" s="83">
        <f>SUM(G83:G87)</f>
        <v>0</v>
      </c>
      <c r="H88" s="22">
        <f>SUM(H83:H87)</f>
        <v>290</v>
      </c>
      <c r="I88" s="22">
        <f t="shared" ref="I88:L88" si="36">SUM(I83:I87)</f>
        <v>0</v>
      </c>
      <c r="J88" s="22">
        <f t="shared" si="36"/>
        <v>1700</v>
      </c>
      <c r="K88" s="22">
        <f t="shared" ref="K88" si="37">SUM(K83:K87)</f>
        <v>0</v>
      </c>
      <c r="L88" s="22">
        <f t="shared" si="36"/>
        <v>20490</v>
      </c>
    </row>
    <row r="89" spans="1:13" x14ac:dyDescent="0.25">
      <c r="A89" s="36"/>
      <c r="B89" s="36"/>
      <c r="C89" s="37"/>
      <c r="D89" s="38" t="s">
        <v>13</v>
      </c>
      <c r="E89" s="86"/>
      <c r="F89" s="40"/>
      <c r="G89" s="40"/>
      <c r="H89" s="40"/>
      <c r="I89" s="40"/>
      <c r="J89" s="40"/>
      <c r="K89" s="40"/>
      <c r="L89" s="40"/>
    </row>
    <row r="90" spans="1:13" s="43" customFormat="1" x14ac:dyDescent="0.25">
      <c r="A90" s="61" t="s">
        <v>19</v>
      </c>
      <c r="B90" s="62" t="s">
        <v>105</v>
      </c>
      <c r="C90" s="54">
        <v>630</v>
      </c>
      <c r="D90" s="13" t="s">
        <v>41</v>
      </c>
      <c r="E90" s="82">
        <v>200</v>
      </c>
      <c r="F90" s="28"/>
      <c r="G90" s="28"/>
      <c r="H90" s="28"/>
      <c r="I90" s="28"/>
      <c r="J90" s="28"/>
      <c r="K90" s="28"/>
      <c r="L90" s="16">
        <f t="shared" ref="L90" si="38">E90+F90+G90+H90+I90+J90+K90</f>
        <v>200</v>
      </c>
      <c r="M90" s="2"/>
    </row>
    <row r="91" spans="1:13" s="43" customFormat="1" x14ac:dyDescent="0.25">
      <c r="A91" s="61" t="s">
        <v>19</v>
      </c>
      <c r="B91" s="61" t="s">
        <v>99</v>
      </c>
      <c r="C91" s="54">
        <v>630</v>
      </c>
      <c r="D91" s="13" t="s">
        <v>118</v>
      </c>
      <c r="E91" s="82">
        <v>13000</v>
      </c>
      <c r="F91" s="28"/>
      <c r="G91" s="28"/>
      <c r="H91" s="28"/>
      <c r="I91" s="28"/>
      <c r="J91" s="28">
        <v>-5235</v>
      </c>
      <c r="K91" s="28"/>
      <c r="L91" s="16">
        <f>E91+F91+G91+H91+I91+J91+K91</f>
        <v>7765</v>
      </c>
      <c r="M91" s="2"/>
    </row>
    <row r="92" spans="1:13" x14ac:dyDescent="0.25">
      <c r="A92" s="46"/>
      <c r="B92" s="19"/>
      <c r="C92" s="44"/>
      <c r="D92" s="21" t="s">
        <v>13</v>
      </c>
      <c r="E92" s="83">
        <f t="shared" ref="E92" si="39">SUM(E90:E91)</f>
        <v>13200</v>
      </c>
      <c r="F92" s="83">
        <f t="shared" ref="F92:L92" si="40">SUM(F90:F91)</f>
        <v>0</v>
      </c>
      <c r="G92" s="83">
        <f t="shared" ref="G92:J92" si="41">SUM(G90:G91)</f>
        <v>0</v>
      </c>
      <c r="H92" s="83">
        <f t="shared" si="41"/>
        <v>0</v>
      </c>
      <c r="I92" s="22">
        <f t="shared" si="41"/>
        <v>0</v>
      </c>
      <c r="J92" s="22">
        <f t="shared" si="41"/>
        <v>-5235</v>
      </c>
      <c r="K92" s="22">
        <f t="shared" ref="K92" si="42">SUM(K90:K91)</f>
        <v>0</v>
      </c>
      <c r="L92" s="22">
        <f t="shared" si="40"/>
        <v>7965</v>
      </c>
    </row>
    <row r="93" spans="1:13" x14ac:dyDescent="0.25">
      <c r="A93" s="36"/>
      <c r="B93" s="36" t="s">
        <v>66</v>
      </c>
      <c r="C93" s="37"/>
      <c r="D93" s="38"/>
      <c r="E93" s="88">
        <f t="shared" ref="E93" si="43">SUM(E92,E88,E81,E75,E69,E54:E64)</f>
        <v>256604</v>
      </c>
      <c r="F93" s="88">
        <f t="shared" ref="F93:L93" si="44">SUM(F92,F88,F81,F75,F69,F54:F64)</f>
        <v>0</v>
      </c>
      <c r="G93" s="88">
        <f t="shared" ref="G93:I93" si="45">SUM(G92,G88,G81,G75,G69,G54:G64)</f>
        <v>0</v>
      </c>
      <c r="H93" s="39">
        <f t="shared" si="45"/>
        <v>290</v>
      </c>
      <c r="I93" s="39">
        <f t="shared" si="45"/>
        <v>0</v>
      </c>
      <c r="J93" s="39">
        <f>SUM(J92,J88,J81,J75,J69,J54:J64)</f>
        <v>0</v>
      </c>
      <c r="K93" s="39">
        <f>SUM(K92,K88,K81,K75,K69,K54:K64)</f>
        <v>0</v>
      </c>
      <c r="L93" s="39">
        <f t="shared" si="44"/>
        <v>256894</v>
      </c>
    </row>
    <row r="94" spans="1:13" x14ac:dyDescent="0.25">
      <c r="A94" s="36"/>
      <c r="B94" s="36"/>
      <c r="C94" s="37"/>
      <c r="D94" s="38" t="s">
        <v>8</v>
      </c>
      <c r="E94" s="40"/>
      <c r="F94" s="40"/>
      <c r="G94" s="40"/>
      <c r="H94" s="40"/>
      <c r="I94" s="40"/>
      <c r="J94" s="40"/>
      <c r="K94" s="40"/>
      <c r="L94" s="40"/>
    </row>
    <row r="95" spans="1:13" x14ac:dyDescent="0.25">
      <c r="A95" s="61" t="s">
        <v>98</v>
      </c>
      <c r="B95" s="61" t="s">
        <v>101</v>
      </c>
      <c r="C95" s="56" t="s">
        <v>100</v>
      </c>
      <c r="D95" s="13" t="s">
        <v>21</v>
      </c>
      <c r="E95" s="82">
        <v>58203</v>
      </c>
      <c r="F95" s="82"/>
      <c r="G95" s="82"/>
      <c r="H95" s="82"/>
      <c r="I95" s="82"/>
      <c r="J95" s="28">
        <v>-1200</v>
      </c>
      <c r="K95" s="28"/>
      <c r="L95" s="16">
        <f>E95+F95+G95+H95+I95+J95+K95</f>
        <v>57003</v>
      </c>
    </row>
    <row r="96" spans="1:13" x14ac:dyDescent="0.25">
      <c r="A96" s="61" t="s">
        <v>98</v>
      </c>
      <c r="B96" s="61" t="s">
        <v>101</v>
      </c>
      <c r="C96" s="54">
        <v>620</v>
      </c>
      <c r="D96" s="13" t="s">
        <v>23</v>
      </c>
      <c r="E96" s="82">
        <f>ROUND((E95*0.3495)+(0.02*E95),0)</f>
        <v>21506</v>
      </c>
      <c r="F96" s="82"/>
      <c r="G96" s="82"/>
      <c r="H96" s="82"/>
      <c r="I96" s="82"/>
      <c r="J96" s="28">
        <v>-320</v>
      </c>
      <c r="K96" s="28"/>
      <c r="L96" s="16">
        <f t="shared" ref="L96:L109" si="46">E96+F96+G96+H96+I96+J96+K96</f>
        <v>21186</v>
      </c>
    </row>
    <row r="97" spans="1:12" x14ac:dyDescent="0.25">
      <c r="A97" s="61" t="s">
        <v>98</v>
      </c>
      <c r="B97" s="61" t="s">
        <v>101</v>
      </c>
      <c r="C97" s="54">
        <v>640</v>
      </c>
      <c r="D97" s="13" t="s">
        <v>90</v>
      </c>
      <c r="E97" s="82">
        <v>400</v>
      </c>
      <c r="F97" s="82"/>
      <c r="G97" s="82"/>
      <c r="H97" s="28">
        <v>2080</v>
      </c>
      <c r="I97" s="28"/>
      <c r="J97" s="28">
        <v>1520</v>
      </c>
      <c r="K97" s="28"/>
      <c r="L97" s="16">
        <f t="shared" si="46"/>
        <v>4000</v>
      </c>
    </row>
    <row r="98" spans="1:12" x14ac:dyDescent="0.25">
      <c r="A98" s="61" t="s">
        <v>19</v>
      </c>
      <c r="B98" s="61" t="s">
        <v>101</v>
      </c>
      <c r="C98" s="56" t="s">
        <v>144</v>
      </c>
      <c r="D98" s="13" t="s">
        <v>24</v>
      </c>
      <c r="E98" s="82">
        <v>830</v>
      </c>
      <c r="F98" s="28"/>
      <c r="G98" s="28"/>
      <c r="H98" s="28"/>
      <c r="I98" s="28"/>
      <c r="J98" s="28"/>
      <c r="K98" s="28"/>
      <c r="L98" s="16">
        <f t="shared" si="46"/>
        <v>830</v>
      </c>
    </row>
    <row r="99" spans="1:12" x14ac:dyDescent="0.25">
      <c r="A99" s="61" t="s">
        <v>19</v>
      </c>
      <c r="B99" s="61" t="s">
        <v>101</v>
      </c>
      <c r="C99" s="63" t="s">
        <v>147</v>
      </c>
      <c r="D99" s="13" t="s">
        <v>82</v>
      </c>
      <c r="E99" s="82">
        <v>3000</v>
      </c>
      <c r="F99" s="28"/>
      <c r="G99" s="28"/>
      <c r="H99" s="28"/>
      <c r="I99" s="28"/>
      <c r="J99" s="28"/>
      <c r="K99" s="28"/>
      <c r="L99" s="16">
        <f t="shared" si="46"/>
        <v>3000</v>
      </c>
    </row>
    <row r="100" spans="1:12" x14ac:dyDescent="0.25">
      <c r="A100" s="61" t="s">
        <v>98</v>
      </c>
      <c r="B100" s="61" t="s">
        <v>101</v>
      </c>
      <c r="C100" s="54">
        <v>637014</v>
      </c>
      <c r="D100" s="13" t="s">
        <v>12</v>
      </c>
      <c r="E100" s="82">
        <v>3080</v>
      </c>
      <c r="F100" s="28"/>
      <c r="G100" s="28"/>
      <c r="H100" s="28">
        <v>-2080</v>
      </c>
      <c r="I100" s="28"/>
      <c r="J100" s="28"/>
      <c r="K100" s="28"/>
      <c r="L100" s="16">
        <f t="shared" si="46"/>
        <v>1000</v>
      </c>
    </row>
    <row r="101" spans="1:12" x14ac:dyDescent="0.25">
      <c r="A101" s="61" t="s">
        <v>98</v>
      </c>
      <c r="B101" s="61" t="s">
        <v>101</v>
      </c>
      <c r="C101" s="54">
        <v>637016</v>
      </c>
      <c r="D101" s="13" t="s">
        <v>25</v>
      </c>
      <c r="E101" s="82">
        <f>ROUND(0.011*E95,0)</f>
        <v>640</v>
      </c>
      <c r="F101" s="28"/>
      <c r="G101" s="28"/>
      <c r="H101" s="28"/>
      <c r="I101" s="28"/>
      <c r="J101" s="28"/>
      <c r="K101" s="28"/>
      <c r="L101" s="16">
        <f t="shared" si="46"/>
        <v>640</v>
      </c>
    </row>
    <row r="102" spans="1:12" x14ac:dyDescent="0.25">
      <c r="A102" s="61" t="s">
        <v>19</v>
      </c>
      <c r="B102" s="61" t="s">
        <v>101</v>
      </c>
      <c r="C102" s="54">
        <v>630</v>
      </c>
      <c r="D102" s="13" t="s">
        <v>119</v>
      </c>
      <c r="E102" s="82">
        <v>20000</v>
      </c>
      <c r="F102" s="28">
        <v>3000</v>
      </c>
      <c r="G102" s="28"/>
      <c r="H102" s="28"/>
      <c r="I102" s="28"/>
      <c r="J102" s="28"/>
      <c r="K102" s="28"/>
      <c r="L102" s="16">
        <f t="shared" si="46"/>
        <v>23000</v>
      </c>
    </row>
    <row r="103" spans="1:12" x14ac:dyDescent="0.25">
      <c r="A103" s="61" t="s">
        <v>106</v>
      </c>
      <c r="B103" s="61" t="s">
        <v>101</v>
      </c>
      <c r="C103" s="54">
        <v>630</v>
      </c>
      <c r="D103" s="13" t="s">
        <v>46</v>
      </c>
      <c r="E103" s="82">
        <v>25000</v>
      </c>
      <c r="F103" s="82"/>
      <c r="G103" s="82"/>
      <c r="H103" s="82"/>
      <c r="I103" s="82"/>
      <c r="J103" s="82"/>
      <c r="K103" s="82"/>
      <c r="L103" s="16">
        <f t="shared" si="46"/>
        <v>25000</v>
      </c>
    </row>
    <row r="104" spans="1:12" x14ac:dyDescent="0.25">
      <c r="A104" s="61" t="s">
        <v>106</v>
      </c>
      <c r="B104" s="61" t="s">
        <v>101</v>
      </c>
      <c r="C104" s="54">
        <v>630</v>
      </c>
      <c r="D104" s="13" t="s">
        <v>47</v>
      </c>
      <c r="E104" s="82">
        <v>2000</v>
      </c>
      <c r="F104" s="82"/>
      <c r="G104" s="82"/>
      <c r="H104" s="82"/>
      <c r="I104" s="82"/>
      <c r="J104" s="82"/>
      <c r="K104" s="82"/>
      <c r="L104" s="16">
        <f t="shared" si="46"/>
        <v>2000</v>
      </c>
    </row>
    <row r="105" spans="1:12" x14ac:dyDescent="0.25">
      <c r="A105" s="61" t="s">
        <v>106</v>
      </c>
      <c r="B105" s="61" t="s">
        <v>101</v>
      </c>
      <c r="C105" s="54">
        <v>630</v>
      </c>
      <c r="D105" s="13" t="s">
        <v>48</v>
      </c>
      <c r="E105" s="82">
        <v>6000</v>
      </c>
      <c r="F105" s="82"/>
      <c r="G105" s="82"/>
      <c r="H105" s="82"/>
      <c r="I105" s="82"/>
      <c r="J105" s="82"/>
      <c r="K105" s="82"/>
      <c r="L105" s="16">
        <f t="shared" si="46"/>
        <v>6000</v>
      </c>
    </row>
    <row r="106" spans="1:12" x14ac:dyDescent="0.25">
      <c r="A106" s="61" t="s">
        <v>106</v>
      </c>
      <c r="B106" s="61" t="s">
        <v>101</v>
      </c>
      <c r="C106" s="54">
        <v>630</v>
      </c>
      <c r="D106" s="13" t="s">
        <v>114</v>
      </c>
      <c r="E106" s="82">
        <v>7000</v>
      </c>
      <c r="F106" s="82"/>
      <c r="G106" s="82"/>
      <c r="H106" s="82"/>
      <c r="I106" s="82"/>
      <c r="J106" s="82"/>
      <c r="K106" s="82"/>
      <c r="L106" s="16">
        <f t="shared" si="46"/>
        <v>7000</v>
      </c>
    </row>
    <row r="107" spans="1:12" x14ac:dyDescent="0.25">
      <c r="A107" s="61" t="s">
        <v>19</v>
      </c>
      <c r="B107" s="61" t="s">
        <v>101</v>
      </c>
      <c r="C107" s="54">
        <v>630</v>
      </c>
      <c r="D107" s="13" t="s">
        <v>49</v>
      </c>
      <c r="E107" s="82"/>
      <c r="F107" s="28"/>
      <c r="G107" s="28"/>
      <c r="H107" s="28"/>
      <c r="I107" s="28"/>
      <c r="J107" s="28"/>
      <c r="K107" s="28"/>
      <c r="L107" s="16">
        <f t="shared" si="46"/>
        <v>0</v>
      </c>
    </row>
    <row r="108" spans="1:12" x14ac:dyDescent="0.25">
      <c r="A108" s="61" t="s">
        <v>19</v>
      </c>
      <c r="B108" s="61" t="s">
        <v>101</v>
      </c>
      <c r="C108" s="54">
        <v>630</v>
      </c>
      <c r="D108" s="13" t="s">
        <v>52</v>
      </c>
      <c r="E108" s="82">
        <v>1000</v>
      </c>
      <c r="F108" s="82"/>
      <c r="G108" s="82"/>
      <c r="H108" s="82"/>
      <c r="I108" s="82"/>
      <c r="J108" s="82"/>
      <c r="K108" s="82"/>
      <c r="L108" s="16">
        <f t="shared" si="46"/>
        <v>1000</v>
      </c>
    </row>
    <row r="109" spans="1:12" x14ac:dyDescent="0.25">
      <c r="A109" s="61" t="s">
        <v>19</v>
      </c>
      <c r="B109" s="61" t="s">
        <v>101</v>
      </c>
      <c r="C109" s="54">
        <v>630</v>
      </c>
      <c r="D109" s="13" t="s">
        <v>50</v>
      </c>
      <c r="E109" s="82">
        <v>40000</v>
      </c>
      <c r="F109" s="28">
        <v>12000</v>
      </c>
      <c r="G109" s="28"/>
      <c r="H109" s="28"/>
      <c r="I109" s="28"/>
      <c r="J109" s="28"/>
      <c r="K109" s="28"/>
      <c r="L109" s="16">
        <f t="shared" si="46"/>
        <v>52000</v>
      </c>
    </row>
    <row r="110" spans="1:12" x14ac:dyDescent="0.25">
      <c r="A110" s="36"/>
      <c r="B110" s="36" t="s">
        <v>66</v>
      </c>
      <c r="C110" s="37"/>
      <c r="D110" s="38" t="s">
        <v>8</v>
      </c>
      <c r="E110" s="88">
        <f t="shared" ref="E110:L110" si="47">SUM(E95:E109)</f>
        <v>188659</v>
      </c>
      <c r="F110" s="39">
        <f t="shared" si="47"/>
        <v>15000</v>
      </c>
      <c r="G110" s="39">
        <f t="shared" si="47"/>
        <v>0</v>
      </c>
      <c r="H110" s="39">
        <f t="shared" si="47"/>
        <v>0</v>
      </c>
      <c r="I110" s="39">
        <f t="shared" si="47"/>
        <v>0</v>
      </c>
      <c r="J110" s="39">
        <f t="shared" si="47"/>
        <v>0</v>
      </c>
      <c r="K110" s="39">
        <f t="shared" ref="K110" si="48">SUM(K95:K109)</f>
        <v>0</v>
      </c>
      <c r="L110" s="39">
        <f t="shared" si="47"/>
        <v>203659</v>
      </c>
    </row>
    <row r="111" spans="1:12" x14ac:dyDescent="0.25">
      <c r="A111" s="36"/>
      <c r="B111" s="36"/>
      <c r="C111" s="37"/>
      <c r="D111" s="38" t="s">
        <v>43</v>
      </c>
      <c r="E111" s="86"/>
      <c r="F111" s="40"/>
      <c r="G111" s="40"/>
      <c r="H111" s="40"/>
      <c r="I111" s="40"/>
      <c r="J111" s="40"/>
      <c r="K111" s="40"/>
      <c r="L111" s="40"/>
    </row>
    <row r="112" spans="1:12" x14ac:dyDescent="0.25">
      <c r="A112" s="72" t="s">
        <v>113</v>
      </c>
      <c r="B112" s="61" t="s">
        <v>99</v>
      </c>
      <c r="C112" s="54">
        <v>717001</v>
      </c>
      <c r="D112" s="13" t="s">
        <v>21</v>
      </c>
      <c r="E112" s="51">
        <v>49685</v>
      </c>
      <c r="F112" s="51">
        <v>-49685</v>
      </c>
      <c r="G112" s="51"/>
      <c r="H112" s="51"/>
      <c r="I112" s="51"/>
      <c r="J112" s="51"/>
      <c r="K112" s="51"/>
      <c r="L112" s="51">
        <f t="shared" ref="L112:L118" si="49">E112+F112+G112+H112+I112+J112+K112</f>
        <v>0</v>
      </c>
    </row>
    <row r="113" spans="1:12" x14ac:dyDescent="0.25">
      <c r="A113" s="72"/>
      <c r="B113" s="61" t="s">
        <v>99</v>
      </c>
      <c r="C113" s="54">
        <v>717001</v>
      </c>
      <c r="D113" s="13" t="s">
        <v>23</v>
      </c>
      <c r="E113" s="51">
        <f>(E112*0.3495)+(0.02*E112)</f>
        <v>18358.607499999998</v>
      </c>
      <c r="F113" s="51">
        <f>E113*-1</f>
        <v>-18358.607499999998</v>
      </c>
      <c r="G113" s="51"/>
      <c r="H113" s="51"/>
      <c r="I113" s="51"/>
      <c r="J113" s="51"/>
      <c r="K113" s="51"/>
      <c r="L113" s="51">
        <f t="shared" si="49"/>
        <v>0</v>
      </c>
    </row>
    <row r="114" spans="1:12" x14ac:dyDescent="0.25">
      <c r="A114" s="72"/>
      <c r="B114" s="61" t="s">
        <v>99</v>
      </c>
      <c r="C114" s="54">
        <v>717001</v>
      </c>
      <c r="D114" s="13" t="s">
        <v>90</v>
      </c>
      <c r="E114" s="51">
        <v>300</v>
      </c>
      <c r="F114" s="51">
        <v>-300</v>
      </c>
      <c r="G114" s="51"/>
      <c r="H114" s="51"/>
      <c r="I114" s="51"/>
      <c r="J114" s="51"/>
      <c r="K114" s="51"/>
      <c r="L114" s="51">
        <f t="shared" si="49"/>
        <v>0</v>
      </c>
    </row>
    <row r="115" spans="1:12" x14ac:dyDescent="0.25">
      <c r="A115" s="72"/>
      <c r="B115" s="61" t="s">
        <v>99</v>
      </c>
      <c r="C115" s="54">
        <v>717001</v>
      </c>
      <c r="D115" s="13" t="s">
        <v>24</v>
      </c>
      <c r="E115" s="51">
        <v>720</v>
      </c>
      <c r="F115" s="51">
        <v>-720</v>
      </c>
      <c r="G115" s="51"/>
      <c r="H115" s="51"/>
      <c r="I115" s="51"/>
      <c r="J115" s="51"/>
      <c r="K115" s="51"/>
      <c r="L115" s="51">
        <f t="shared" si="49"/>
        <v>0</v>
      </c>
    </row>
    <row r="116" spans="1:12" x14ac:dyDescent="0.25">
      <c r="A116" s="72"/>
      <c r="B116" s="61" t="s">
        <v>99</v>
      </c>
      <c r="C116" s="54">
        <v>717001</v>
      </c>
      <c r="D116" s="13" t="s">
        <v>12</v>
      </c>
      <c r="E116" s="51">
        <v>2732</v>
      </c>
      <c r="F116" s="51">
        <v>-2732</v>
      </c>
      <c r="G116" s="51"/>
      <c r="H116" s="51"/>
      <c r="I116" s="51"/>
      <c r="J116" s="51"/>
      <c r="K116" s="51"/>
      <c r="L116" s="51">
        <f t="shared" si="49"/>
        <v>0</v>
      </c>
    </row>
    <row r="117" spans="1:12" x14ac:dyDescent="0.25">
      <c r="A117" s="72"/>
      <c r="B117" s="61" t="s">
        <v>99</v>
      </c>
      <c r="C117" s="54">
        <v>717001</v>
      </c>
      <c r="D117" s="13" t="s">
        <v>25</v>
      </c>
      <c r="E117" s="51">
        <f>0.011*E112</f>
        <v>546.53499999999997</v>
      </c>
      <c r="F117" s="51">
        <v>-546.54</v>
      </c>
      <c r="G117" s="51"/>
      <c r="H117" s="51"/>
      <c r="I117" s="51"/>
      <c r="J117" s="51"/>
      <c r="K117" s="51"/>
      <c r="L117" s="51">
        <f t="shared" si="49"/>
        <v>-4.9999999999954525E-3</v>
      </c>
    </row>
    <row r="118" spans="1:12" x14ac:dyDescent="0.25">
      <c r="A118" s="72"/>
      <c r="B118" s="61" t="s">
        <v>99</v>
      </c>
      <c r="C118" s="54">
        <v>717001</v>
      </c>
      <c r="D118" s="13" t="s">
        <v>133</v>
      </c>
      <c r="E118" s="51">
        <v>60939.68</v>
      </c>
      <c r="F118" s="51">
        <v>-60939.68</v>
      </c>
      <c r="G118" s="51"/>
      <c r="H118" s="51"/>
      <c r="I118" s="51"/>
      <c r="J118" s="51"/>
      <c r="K118" s="51"/>
      <c r="L118" s="51">
        <f t="shared" si="49"/>
        <v>0</v>
      </c>
    </row>
    <row r="119" spans="1:12" x14ac:dyDescent="0.25">
      <c r="A119" s="65"/>
      <c r="B119" s="65"/>
      <c r="C119" s="66"/>
      <c r="D119" s="67"/>
      <c r="E119" s="71">
        <f>SUM(E112:E118)</f>
        <v>133281.82250000001</v>
      </c>
      <c r="F119" s="71">
        <f>SUM(F112:F118)+0.01</f>
        <v>-133281.81749999998</v>
      </c>
      <c r="G119" s="71">
        <f>SUM(G112:G118)</f>
        <v>0</v>
      </c>
      <c r="H119" s="71">
        <f>SUM(H112:H118)</f>
        <v>0</v>
      </c>
      <c r="I119" s="71">
        <f>SUM(I112:I118)</f>
        <v>0</v>
      </c>
      <c r="J119" s="71">
        <f t="shared" ref="J119:K119" si="50">SUM(J112:J118)</f>
        <v>0</v>
      </c>
      <c r="K119" s="71">
        <f t="shared" si="50"/>
        <v>0</v>
      </c>
      <c r="L119" s="71">
        <f>SUM(L112:L118)</f>
        <v>-4.9999999999954525E-3</v>
      </c>
    </row>
    <row r="120" spans="1:12" x14ac:dyDescent="0.25">
      <c r="A120" s="68" t="s">
        <v>19</v>
      </c>
      <c r="B120" s="70" t="s">
        <v>137</v>
      </c>
      <c r="C120" s="54">
        <v>717001</v>
      </c>
      <c r="D120" s="69" t="s">
        <v>157</v>
      </c>
      <c r="E120" s="80">
        <v>12000</v>
      </c>
      <c r="F120" s="51"/>
      <c r="G120" s="51"/>
      <c r="H120" s="51"/>
      <c r="I120" s="51"/>
      <c r="J120" s="51"/>
      <c r="K120" s="51"/>
      <c r="L120" s="51">
        <f>E120+F120+G120+H120+I120+J120+K120</f>
        <v>12000</v>
      </c>
    </row>
    <row r="121" spans="1:12" x14ac:dyDescent="0.25">
      <c r="A121" s="68" t="s">
        <v>19</v>
      </c>
      <c r="B121" s="70" t="s">
        <v>99</v>
      </c>
      <c r="C121" s="54">
        <v>630</v>
      </c>
      <c r="D121" s="69" t="s">
        <v>160</v>
      </c>
      <c r="E121" s="28"/>
      <c r="F121" s="28"/>
      <c r="G121" s="28"/>
      <c r="H121" s="28"/>
      <c r="I121" s="16">
        <v>3000</v>
      </c>
      <c r="J121" s="16"/>
      <c r="K121" s="16"/>
      <c r="L121" s="16">
        <f>E121+F121+G121+H121+I121+J121+K121</f>
        <v>3000</v>
      </c>
    </row>
    <row r="122" spans="1:12" x14ac:dyDescent="0.25">
      <c r="A122" s="65"/>
      <c r="B122" s="65" t="s">
        <v>44</v>
      </c>
      <c r="C122" s="66"/>
      <c r="D122" s="67"/>
      <c r="E122" s="89">
        <f t="shared" ref="E122:L122" si="51">SUM(E119,E120:E121)</f>
        <v>145281.82250000001</v>
      </c>
      <c r="F122" s="89">
        <f t="shared" si="51"/>
        <v>-133281.81749999998</v>
      </c>
      <c r="G122" s="89">
        <f t="shared" si="51"/>
        <v>0</v>
      </c>
      <c r="H122" s="89">
        <f t="shared" si="51"/>
        <v>0</v>
      </c>
      <c r="I122" s="89">
        <f t="shared" si="51"/>
        <v>3000</v>
      </c>
      <c r="J122" s="89">
        <f t="shared" si="51"/>
        <v>0</v>
      </c>
      <c r="K122" s="89">
        <f t="shared" si="51"/>
        <v>0</v>
      </c>
      <c r="L122" s="89">
        <f t="shared" si="51"/>
        <v>14999.995000000001</v>
      </c>
    </row>
    <row r="123" spans="1:12" x14ac:dyDescent="0.25">
      <c r="A123" s="91" t="s">
        <v>96</v>
      </c>
      <c r="B123" s="61"/>
      <c r="C123" s="92">
        <v>637037</v>
      </c>
      <c r="D123" s="13" t="s">
        <v>121</v>
      </c>
      <c r="E123" s="28"/>
      <c r="F123" s="28">
        <v>25280.02</v>
      </c>
      <c r="G123" s="28"/>
      <c r="H123" s="28"/>
      <c r="I123" s="28"/>
      <c r="J123" s="28"/>
      <c r="K123" s="28"/>
      <c r="L123" s="16">
        <f t="shared" ref="L123:L124" si="52">E123+F123+G123+H123+I123+J123+K123</f>
        <v>25280.02</v>
      </c>
    </row>
    <row r="124" spans="1:12" x14ac:dyDescent="0.25">
      <c r="A124" s="95" t="s">
        <v>19</v>
      </c>
      <c r="B124" s="61"/>
      <c r="C124" s="96">
        <v>719014</v>
      </c>
      <c r="D124" s="13" t="s">
        <v>125</v>
      </c>
      <c r="E124" s="28"/>
      <c r="F124" s="28"/>
      <c r="G124" s="28"/>
      <c r="H124" s="28"/>
      <c r="I124" s="28"/>
      <c r="J124" s="28"/>
      <c r="K124" s="28"/>
      <c r="L124" s="16">
        <f t="shared" si="52"/>
        <v>0</v>
      </c>
    </row>
    <row r="125" spans="1:12" x14ac:dyDescent="0.25">
      <c r="A125" s="108" t="s">
        <v>51</v>
      </c>
      <c r="B125" s="109"/>
      <c r="C125" s="109"/>
      <c r="D125" s="110"/>
      <c r="E125" s="84">
        <f t="shared" ref="E125:L125" si="53">SUM(E122:E124,E110,E93)</f>
        <v>590544.82250000001</v>
      </c>
      <c r="F125" s="24">
        <f t="shared" si="53"/>
        <v>-93001.797499999971</v>
      </c>
      <c r="G125" s="24">
        <f t="shared" si="53"/>
        <v>0</v>
      </c>
      <c r="H125" s="24">
        <f t="shared" si="53"/>
        <v>290</v>
      </c>
      <c r="I125" s="24">
        <f t="shared" si="53"/>
        <v>3000</v>
      </c>
      <c r="J125" s="24">
        <f t="shared" si="53"/>
        <v>0</v>
      </c>
      <c r="K125" s="24">
        <f t="shared" ref="K125" si="54">SUM(K122:K124,K110,K93)</f>
        <v>0</v>
      </c>
      <c r="L125" s="24">
        <f t="shared" si="53"/>
        <v>500833.01500000001</v>
      </c>
    </row>
    <row r="126" spans="1:12" x14ac:dyDescent="0.25">
      <c r="A126" s="114" t="s">
        <v>53</v>
      </c>
      <c r="B126" s="115"/>
      <c r="C126" s="115"/>
      <c r="D126" s="116"/>
      <c r="E126" s="9"/>
      <c r="F126" s="9"/>
      <c r="G126" s="9"/>
      <c r="H126" s="9"/>
      <c r="I126" s="9"/>
      <c r="J126" s="9"/>
      <c r="K126" s="9"/>
      <c r="L126" s="9"/>
    </row>
    <row r="127" spans="1:12" s="43" customFormat="1" x14ac:dyDescent="0.25">
      <c r="A127" s="36"/>
      <c r="B127" s="36"/>
      <c r="C127" s="37"/>
      <c r="D127" s="38"/>
      <c r="E127" s="40"/>
      <c r="F127" s="40"/>
      <c r="G127" s="40"/>
      <c r="H127" s="40"/>
      <c r="I127" s="40"/>
      <c r="J127" s="40"/>
      <c r="K127" s="40"/>
      <c r="L127" s="40"/>
    </row>
    <row r="128" spans="1:12" x14ac:dyDescent="0.25">
      <c r="A128" s="72" t="s">
        <v>106</v>
      </c>
      <c r="B128" s="72" t="s">
        <v>107</v>
      </c>
      <c r="C128" s="56" t="s">
        <v>100</v>
      </c>
      <c r="D128" s="13" t="s">
        <v>21</v>
      </c>
      <c r="E128" s="82">
        <v>45850</v>
      </c>
      <c r="F128" s="28"/>
      <c r="G128" s="28"/>
      <c r="H128" s="28"/>
      <c r="I128" s="28"/>
      <c r="J128" s="28"/>
      <c r="K128" s="28"/>
      <c r="L128" s="16">
        <f t="shared" ref="L128:L139" si="55">E128+F128+G128+H128+I128+J128+K128</f>
        <v>45850</v>
      </c>
    </row>
    <row r="129" spans="1:12" x14ac:dyDescent="0.25">
      <c r="A129" s="72" t="s">
        <v>106</v>
      </c>
      <c r="B129" s="72" t="s">
        <v>107</v>
      </c>
      <c r="C129" s="54">
        <v>620</v>
      </c>
      <c r="D129" s="13" t="s">
        <v>23</v>
      </c>
      <c r="E129" s="82">
        <f>ROUND((0.3495*E128)+(0.02*E128),0)</f>
        <v>16942</v>
      </c>
      <c r="F129" s="28"/>
      <c r="G129" s="28"/>
      <c r="H129" s="28"/>
      <c r="I129" s="28"/>
      <c r="J129" s="28"/>
      <c r="K129" s="28"/>
      <c r="L129" s="16">
        <f t="shared" si="55"/>
        <v>16942</v>
      </c>
    </row>
    <row r="130" spans="1:12" x14ac:dyDescent="0.25">
      <c r="A130" s="72" t="s">
        <v>106</v>
      </c>
      <c r="B130" s="72" t="s">
        <v>107</v>
      </c>
      <c r="C130" s="54">
        <v>640</v>
      </c>
      <c r="D130" s="13" t="s">
        <v>90</v>
      </c>
      <c r="E130" s="82">
        <v>400</v>
      </c>
      <c r="F130" s="28"/>
      <c r="G130" s="28"/>
      <c r="H130" s="28">
        <v>2000</v>
      </c>
      <c r="I130" s="28"/>
      <c r="J130" s="28"/>
      <c r="K130" s="28"/>
      <c r="L130" s="16">
        <f t="shared" si="55"/>
        <v>2400</v>
      </c>
    </row>
    <row r="131" spans="1:12" x14ac:dyDescent="0.25">
      <c r="A131" s="72" t="s">
        <v>106</v>
      </c>
      <c r="B131" s="72" t="s">
        <v>107</v>
      </c>
      <c r="C131" s="56" t="s">
        <v>142</v>
      </c>
      <c r="D131" s="13" t="s">
        <v>10</v>
      </c>
      <c r="E131" s="82">
        <v>1000</v>
      </c>
      <c r="F131" s="28"/>
      <c r="G131" s="28"/>
      <c r="H131" s="28"/>
      <c r="I131" s="28"/>
      <c r="J131" s="28"/>
      <c r="K131" s="28"/>
      <c r="L131" s="16">
        <f t="shared" si="55"/>
        <v>1000</v>
      </c>
    </row>
    <row r="132" spans="1:12" x14ac:dyDescent="0.25">
      <c r="A132" s="72" t="s">
        <v>106</v>
      </c>
      <c r="B132" s="72" t="s">
        <v>107</v>
      </c>
      <c r="C132" s="56" t="s">
        <v>143</v>
      </c>
      <c r="D132" s="13" t="s">
        <v>26</v>
      </c>
      <c r="E132" s="82">
        <v>50</v>
      </c>
      <c r="F132" s="28"/>
      <c r="G132" s="28"/>
      <c r="H132" s="28"/>
      <c r="I132" s="28"/>
      <c r="J132" s="28"/>
      <c r="K132" s="28">
        <v>10</v>
      </c>
      <c r="L132" s="16">
        <f t="shared" si="55"/>
        <v>60</v>
      </c>
    </row>
    <row r="133" spans="1:12" x14ac:dyDescent="0.25">
      <c r="A133" s="72" t="s">
        <v>106</v>
      </c>
      <c r="B133" s="72" t="s">
        <v>107</v>
      </c>
      <c r="C133" s="56" t="s">
        <v>144</v>
      </c>
      <c r="D133" s="13" t="s">
        <v>24</v>
      </c>
      <c r="E133" s="82">
        <v>750</v>
      </c>
      <c r="F133" s="28"/>
      <c r="G133" s="28"/>
      <c r="H133" s="28"/>
      <c r="I133" s="28"/>
      <c r="J133" s="28"/>
      <c r="K133" s="28"/>
      <c r="L133" s="16">
        <f t="shared" si="55"/>
        <v>750</v>
      </c>
    </row>
    <row r="134" spans="1:12" x14ac:dyDescent="0.25">
      <c r="A134" s="72" t="s">
        <v>106</v>
      </c>
      <c r="B134" s="72" t="s">
        <v>107</v>
      </c>
      <c r="C134" s="54">
        <v>637044</v>
      </c>
      <c r="D134" s="13" t="s">
        <v>87</v>
      </c>
      <c r="E134" s="82">
        <v>9000</v>
      </c>
      <c r="F134" s="28"/>
      <c r="G134" s="28"/>
      <c r="H134" s="28"/>
      <c r="I134" s="28"/>
      <c r="J134" s="28"/>
      <c r="K134" s="28">
        <v>7500</v>
      </c>
      <c r="L134" s="16">
        <f t="shared" si="55"/>
        <v>16500</v>
      </c>
    </row>
    <row r="135" spans="1:12" x14ac:dyDescent="0.25">
      <c r="A135" s="72" t="s">
        <v>106</v>
      </c>
      <c r="B135" s="72" t="s">
        <v>99</v>
      </c>
      <c r="C135" s="54" t="s">
        <v>148</v>
      </c>
      <c r="D135" s="13" t="s">
        <v>91</v>
      </c>
      <c r="E135" s="82">
        <v>2000</v>
      </c>
      <c r="F135" s="28"/>
      <c r="G135" s="28"/>
      <c r="H135" s="28"/>
      <c r="I135" s="28"/>
      <c r="J135" s="28"/>
      <c r="K135" s="28"/>
      <c r="L135" s="16">
        <f t="shared" si="55"/>
        <v>2000</v>
      </c>
    </row>
    <row r="136" spans="1:12" x14ac:dyDescent="0.25">
      <c r="A136" s="72" t="s">
        <v>106</v>
      </c>
      <c r="B136" s="72" t="s">
        <v>107</v>
      </c>
      <c r="C136" s="56" t="s">
        <v>147</v>
      </c>
      <c r="D136" s="13" t="s">
        <v>84</v>
      </c>
      <c r="E136" s="82">
        <v>1200</v>
      </c>
      <c r="F136" s="28"/>
      <c r="G136" s="28"/>
      <c r="H136" s="28"/>
      <c r="I136" s="28"/>
      <c r="J136" s="28"/>
      <c r="K136" s="28"/>
      <c r="L136" s="16">
        <f t="shared" si="55"/>
        <v>1200</v>
      </c>
    </row>
    <row r="137" spans="1:12" x14ac:dyDescent="0.25">
      <c r="A137" s="72" t="s">
        <v>106</v>
      </c>
      <c r="B137" s="72" t="s">
        <v>107</v>
      </c>
      <c r="C137" s="54">
        <v>637014</v>
      </c>
      <c r="D137" s="13" t="s">
        <v>12</v>
      </c>
      <c r="E137" s="82">
        <v>2700</v>
      </c>
      <c r="F137" s="28"/>
      <c r="G137" s="28"/>
      <c r="H137" s="28">
        <v>-2000</v>
      </c>
      <c r="I137" s="28"/>
      <c r="J137" s="28"/>
      <c r="K137" s="28"/>
      <c r="L137" s="16">
        <f t="shared" si="55"/>
        <v>700</v>
      </c>
    </row>
    <row r="138" spans="1:12" x14ac:dyDescent="0.25">
      <c r="A138" s="72" t="s">
        <v>106</v>
      </c>
      <c r="B138" s="72" t="s">
        <v>107</v>
      </c>
      <c r="C138" s="54">
        <v>637016</v>
      </c>
      <c r="D138" s="13" t="s">
        <v>25</v>
      </c>
      <c r="E138" s="82">
        <f>ROUND(0.011*E128,0)</f>
        <v>504</v>
      </c>
      <c r="F138" s="28"/>
      <c r="G138" s="28"/>
      <c r="H138" s="28"/>
      <c r="I138" s="28"/>
      <c r="J138" s="28"/>
      <c r="K138" s="28"/>
      <c r="L138" s="16">
        <f t="shared" si="55"/>
        <v>504</v>
      </c>
    </row>
    <row r="139" spans="1:12" x14ac:dyDescent="0.25">
      <c r="A139" s="72" t="s">
        <v>106</v>
      </c>
      <c r="B139" s="72" t="s">
        <v>107</v>
      </c>
      <c r="C139" s="54">
        <v>630</v>
      </c>
      <c r="D139" s="13" t="s">
        <v>27</v>
      </c>
      <c r="E139" s="82">
        <v>4100</v>
      </c>
      <c r="F139" s="28"/>
      <c r="G139" s="28"/>
      <c r="H139" s="28"/>
      <c r="I139" s="28"/>
      <c r="J139" s="28"/>
      <c r="K139" s="28"/>
      <c r="L139" s="16">
        <f t="shared" si="55"/>
        <v>4100</v>
      </c>
    </row>
    <row r="140" spans="1:12" s="43" customFormat="1" x14ac:dyDescent="0.25">
      <c r="A140" s="36"/>
      <c r="B140" s="36"/>
      <c r="C140" s="37"/>
      <c r="D140" s="38" t="s">
        <v>6</v>
      </c>
      <c r="E140" s="86"/>
      <c r="F140" s="40"/>
      <c r="G140" s="40"/>
      <c r="H140" s="40"/>
      <c r="I140" s="40"/>
      <c r="J140" s="40"/>
      <c r="K140" s="40"/>
      <c r="L140" s="40"/>
    </row>
    <row r="141" spans="1:12" s="43" customFormat="1" x14ac:dyDescent="0.25">
      <c r="A141" s="72" t="s">
        <v>106</v>
      </c>
      <c r="B141" s="72" t="s">
        <v>108</v>
      </c>
      <c r="C141" s="54">
        <v>630</v>
      </c>
      <c r="D141" s="25" t="s">
        <v>54</v>
      </c>
      <c r="E141" s="82">
        <v>1000</v>
      </c>
      <c r="F141" s="28"/>
      <c r="G141" s="28"/>
      <c r="H141" s="28"/>
      <c r="I141" s="28"/>
      <c r="J141" s="28"/>
      <c r="K141" s="28"/>
      <c r="L141" s="16">
        <f t="shared" ref="L141:L148" si="56">E141+F141+G141+H141+I141+J141+K141</f>
        <v>1000</v>
      </c>
    </row>
    <row r="142" spans="1:12" s="43" customFormat="1" x14ac:dyDescent="0.25">
      <c r="A142" s="72" t="s">
        <v>106</v>
      </c>
      <c r="B142" s="72" t="s">
        <v>109</v>
      </c>
      <c r="C142" s="54">
        <v>630</v>
      </c>
      <c r="D142" s="25" t="s">
        <v>55</v>
      </c>
      <c r="E142" s="82">
        <v>17500</v>
      </c>
      <c r="F142" s="28"/>
      <c r="G142" s="28"/>
      <c r="H142" s="28">
        <v>3000</v>
      </c>
      <c r="I142" s="28"/>
      <c r="J142" s="28"/>
      <c r="K142" s="28"/>
      <c r="L142" s="16">
        <f t="shared" si="56"/>
        <v>20500</v>
      </c>
    </row>
    <row r="143" spans="1:12" x14ac:dyDescent="0.25">
      <c r="A143" s="72" t="s">
        <v>106</v>
      </c>
      <c r="B143" s="72" t="s">
        <v>109</v>
      </c>
      <c r="C143" s="54">
        <v>630</v>
      </c>
      <c r="D143" s="25" t="s">
        <v>56</v>
      </c>
      <c r="E143" s="82">
        <v>3000</v>
      </c>
      <c r="F143" s="82"/>
      <c r="G143" s="82"/>
      <c r="H143" s="82"/>
      <c r="I143" s="82"/>
      <c r="J143" s="28"/>
      <c r="K143" s="28">
        <v>500</v>
      </c>
      <c r="L143" s="16">
        <f t="shared" si="56"/>
        <v>3500</v>
      </c>
    </row>
    <row r="144" spans="1:12" x14ac:dyDescent="0.25">
      <c r="A144" s="72" t="s">
        <v>106</v>
      </c>
      <c r="B144" s="72" t="s">
        <v>109</v>
      </c>
      <c r="C144" s="54">
        <v>630</v>
      </c>
      <c r="D144" s="13" t="s">
        <v>57</v>
      </c>
      <c r="E144" s="82">
        <v>10000</v>
      </c>
      <c r="F144" s="28"/>
      <c r="G144" s="28"/>
      <c r="H144" s="28"/>
      <c r="I144" s="28"/>
      <c r="J144" s="28"/>
      <c r="K144" s="28"/>
      <c r="L144" s="16">
        <f t="shared" si="56"/>
        <v>10000</v>
      </c>
    </row>
    <row r="145" spans="1:12" x14ac:dyDescent="0.25">
      <c r="A145" s="72" t="s">
        <v>106</v>
      </c>
      <c r="B145" s="72" t="s">
        <v>109</v>
      </c>
      <c r="C145" s="54">
        <v>630</v>
      </c>
      <c r="D145" s="13" t="s">
        <v>58</v>
      </c>
      <c r="E145" s="82">
        <v>360</v>
      </c>
      <c r="F145" s="28"/>
      <c r="G145" s="28"/>
      <c r="H145" s="28">
        <v>500</v>
      </c>
      <c r="I145" s="28"/>
      <c r="J145" s="28"/>
      <c r="K145" s="28"/>
      <c r="L145" s="16">
        <f t="shared" si="56"/>
        <v>860</v>
      </c>
    </row>
    <row r="146" spans="1:12" x14ac:dyDescent="0.25">
      <c r="A146" s="72" t="s">
        <v>106</v>
      </c>
      <c r="B146" s="72" t="s">
        <v>109</v>
      </c>
      <c r="C146" s="54">
        <v>630</v>
      </c>
      <c r="D146" s="42" t="s">
        <v>59</v>
      </c>
      <c r="E146" s="82">
        <v>0</v>
      </c>
      <c r="F146" s="28"/>
      <c r="G146" s="28"/>
      <c r="H146" s="28"/>
      <c r="I146" s="28"/>
      <c r="J146" s="28"/>
      <c r="K146" s="28"/>
      <c r="L146" s="16">
        <f t="shared" si="56"/>
        <v>0</v>
      </c>
    </row>
    <row r="147" spans="1:12" x14ac:dyDescent="0.25">
      <c r="A147" s="72" t="s">
        <v>106</v>
      </c>
      <c r="B147" s="72" t="s">
        <v>109</v>
      </c>
      <c r="C147" s="73" t="s">
        <v>110</v>
      </c>
      <c r="D147" s="42" t="s">
        <v>60</v>
      </c>
      <c r="E147" s="80"/>
      <c r="F147" s="51"/>
      <c r="G147" s="51"/>
      <c r="H147" s="51"/>
      <c r="I147" s="51"/>
      <c r="J147" s="51"/>
      <c r="K147" s="51"/>
      <c r="L147" s="51">
        <f t="shared" si="56"/>
        <v>0</v>
      </c>
    </row>
    <row r="148" spans="1:12" x14ac:dyDescent="0.25">
      <c r="A148" s="72" t="s">
        <v>106</v>
      </c>
      <c r="B148" s="72" t="s">
        <v>109</v>
      </c>
      <c r="C148" s="74" t="s">
        <v>111</v>
      </c>
      <c r="D148" s="75" t="s">
        <v>112</v>
      </c>
      <c r="E148" s="80"/>
      <c r="F148" s="51"/>
      <c r="G148" s="51"/>
      <c r="H148" s="51"/>
      <c r="I148" s="51"/>
      <c r="J148" s="51"/>
      <c r="K148" s="51"/>
      <c r="L148" s="51">
        <f t="shared" si="56"/>
        <v>0</v>
      </c>
    </row>
    <row r="149" spans="1:12" x14ac:dyDescent="0.25">
      <c r="A149" s="19" t="s">
        <v>42</v>
      </c>
      <c r="B149" s="19"/>
      <c r="C149" s="20"/>
      <c r="D149" s="21" t="s">
        <v>68</v>
      </c>
      <c r="E149" s="83">
        <f t="shared" ref="E149:L149" si="57">SUM(E141:E148)</f>
        <v>31860</v>
      </c>
      <c r="F149" s="22">
        <f t="shared" si="57"/>
        <v>0</v>
      </c>
      <c r="G149" s="22">
        <f t="shared" si="57"/>
        <v>0</v>
      </c>
      <c r="H149" s="22">
        <f t="shared" si="57"/>
        <v>3500</v>
      </c>
      <c r="I149" s="22">
        <f t="shared" si="57"/>
        <v>0</v>
      </c>
      <c r="J149" s="22">
        <f t="shared" si="57"/>
        <v>0</v>
      </c>
      <c r="K149" s="22">
        <f t="shared" ref="K149" si="58">SUM(K141:K148)</f>
        <v>500</v>
      </c>
      <c r="L149" s="22">
        <f t="shared" si="57"/>
        <v>35860</v>
      </c>
    </row>
    <row r="150" spans="1:12" x14ac:dyDescent="0.25">
      <c r="A150" s="36"/>
      <c r="B150" s="36"/>
      <c r="C150" s="37"/>
      <c r="D150" s="38" t="s">
        <v>8</v>
      </c>
      <c r="E150" s="86"/>
      <c r="F150" s="40"/>
      <c r="G150" s="40"/>
      <c r="H150" s="40"/>
      <c r="I150" s="40"/>
      <c r="J150" s="40"/>
      <c r="K150" s="40"/>
      <c r="L150" s="40"/>
    </row>
    <row r="151" spans="1:12" x14ac:dyDescent="0.25">
      <c r="A151" s="72" t="s">
        <v>106</v>
      </c>
      <c r="B151" s="61" t="s">
        <v>107</v>
      </c>
      <c r="C151" s="54">
        <v>630</v>
      </c>
      <c r="D151" s="25" t="s">
        <v>61</v>
      </c>
      <c r="E151" s="82">
        <v>2000</v>
      </c>
      <c r="F151" s="82"/>
      <c r="G151" s="82"/>
      <c r="H151" s="82"/>
      <c r="I151" s="82"/>
      <c r="J151" s="28"/>
      <c r="K151" s="28">
        <v>-1000</v>
      </c>
      <c r="L151" s="16">
        <f t="shared" ref="L151:L155" si="59">E151+F151+G151+H151+I151+J151+K151</f>
        <v>1000</v>
      </c>
    </row>
    <row r="152" spans="1:12" x14ac:dyDescent="0.25">
      <c r="A152" s="72" t="s">
        <v>106</v>
      </c>
      <c r="B152" s="61" t="s">
        <v>107</v>
      </c>
      <c r="C152" s="54">
        <v>630</v>
      </c>
      <c r="D152" s="29" t="s">
        <v>62</v>
      </c>
      <c r="E152" s="82">
        <v>14000</v>
      </c>
      <c r="F152" s="82"/>
      <c r="G152" s="82"/>
      <c r="H152" s="82"/>
      <c r="I152" s="82"/>
      <c r="J152" s="82"/>
      <c r="K152" s="82"/>
      <c r="L152" s="16">
        <f t="shared" si="59"/>
        <v>14000</v>
      </c>
    </row>
    <row r="153" spans="1:12" x14ac:dyDescent="0.25">
      <c r="A153" s="72" t="s">
        <v>106</v>
      </c>
      <c r="B153" s="61" t="s">
        <v>107</v>
      </c>
      <c r="C153" s="54">
        <v>630</v>
      </c>
      <c r="D153" s="13" t="s">
        <v>63</v>
      </c>
      <c r="E153" s="82">
        <v>62200</v>
      </c>
      <c r="F153" s="28"/>
      <c r="G153" s="28"/>
      <c r="H153" s="28"/>
      <c r="I153" s="28"/>
      <c r="J153" s="28"/>
      <c r="K153" s="28"/>
      <c r="L153" s="16">
        <f t="shared" si="59"/>
        <v>62200</v>
      </c>
    </row>
    <row r="154" spans="1:12" x14ac:dyDescent="0.25">
      <c r="A154" s="72" t="s">
        <v>152</v>
      </c>
      <c r="B154" s="61" t="s">
        <v>107</v>
      </c>
      <c r="C154" s="54">
        <v>632001</v>
      </c>
      <c r="D154" s="13" t="s">
        <v>153</v>
      </c>
      <c r="E154" s="82"/>
      <c r="F154" s="28"/>
      <c r="G154" s="28"/>
      <c r="H154" s="28">
        <v>6000</v>
      </c>
      <c r="I154" s="28"/>
      <c r="J154" s="28"/>
      <c r="K154" s="28">
        <v>6000</v>
      </c>
      <c r="L154" s="16">
        <f t="shared" si="59"/>
        <v>12000</v>
      </c>
    </row>
    <row r="155" spans="1:12" x14ac:dyDescent="0.25">
      <c r="A155" s="72" t="s">
        <v>106</v>
      </c>
      <c r="B155" s="61" t="s">
        <v>107</v>
      </c>
      <c r="C155" s="54">
        <v>717</v>
      </c>
      <c r="D155" s="13" t="s">
        <v>154</v>
      </c>
      <c r="E155" s="80">
        <v>0</v>
      </c>
      <c r="F155" s="51"/>
      <c r="G155" s="51"/>
      <c r="H155" s="51">
        <v>1209300</v>
      </c>
      <c r="I155" s="51"/>
      <c r="J155" s="51"/>
      <c r="K155" s="51"/>
      <c r="L155" s="51">
        <f t="shared" si="59"/>
        <v>1209300</v>
      </c>
    </row>
    <row r="156" spans="1:12" x14ac:dyDescent="0.25">
      <c r="A156" s="19" t="s">
        <v>42</v>
      </c>
      <c r="B156" s="19"/>
      <c r="C156" s="20"/>
      <c r="D156" s="21" t="s">
        <v>8</v>
      </c>
      <c r="E156" s="83">
        <f>SUM(E151:E155)</f>
        <v>78200</v>
      </c>
      <c r="F156" s="83">
        <f t="shared" ref="F156:J156" si="60">SUM(F151:F155)</f>
        <v>0</v>
      </c>
      <c r="G156" s="83">
        <f t="shared" si="60"/>
        <v>0</v>
      </c>
      <c r="H156" s="83">
        <f t="shared" si="60"/>
        <v>1215300</v>
      </c>
      <c r="I156" s="83">
        <f t="shared" si="60"/>
        <v>0</v>
      </c>
      <c r="J156" s="83">
        <f t="shared" si="60"/>
        <v>0</v>
      </c>
      <c r="K156" s="83">
        <f t="shared" ref="K156" si="61">SUM(K151:K155)</f>
        <v>5000</v>
      </c>
      <c r="L156" s="22">
        <f>SUM(L151:L155)</f>
        <v>1298500</v>
      </c>
    </row>
    <row r="157" spans="1:12" x14ac:dyDescent="0.25">
      <c r="A157" s="36"/>
      <c r="B157" s="36"/>
      <c r="C157" s="37"/>
      <c r="D157" s="38" t="s">
        <v>127</v>
      </c>
      <c r="E157" s="86"/>
      <c r="F157" s="40"/>
      <c r="G157" s="40"/>
      <c r="H157" s="40"/>
      <c r="I157" s="40"/>
      <c r="J157" s="40"/>
      <c r="K157" s="40"/>
      <c r="L157" s="40"/>
    </row>
    <row r="158" spans="1:12" s="43" customFormat="1" x14ac:dyDescent="0.25">
      <c r="A158" s="72" t="s">
        <v>106</v>
      </c>
      <c r="B158" s="76" t="s">
        <v>99</v>
      </c>
      <c r="C158" s="58">
        <v>630</v>
      </c>
      <c r="D158" s="14" t="s">
        <v>117</v>
      </c>
      <c r="E158" s="82">
        <v>500</v>
      </c>
      <c r="F158" s="28"/>
      <c r="G158" s="28"/>
      <c r="H158" s="28"/>
      <c r="I158" s="28"/>
      <c r="J158" s="28"/>
      <c r="K158" s="28"/>
      <c r="L158" s="16">
        <f t="shared" ref="L158:L159" si="62">E158+F158+G158+H158+I158+J158+K158</f>
        <v>500</v>
      </c>
    </row>
    <row r="159" spans="1:12" s="43" customFormat="1" x14ac:dyDescent="0.25">
      <c r="A159" s="72" t="s">
        <v>106</v>
      </c>
      <c r="B159" s="61" t="s">
        <v>99</v>
      </c>
      <c r="C159" s="58">
        <v>630</v>
      </c>
      <c r="D159" s="14" t="s">
        <v>64</v>
      </c>
      <c r="E159" s="82">
        <v>4000</v>
      </c>
      <c r="F159" s="28"/>
      <c r="G159" s="28"/>
      <c r="H159" s="28"/>
      <c r="I159" s="28"/>
      <c r="J159" s="28"/>
      <c r="K159" s="28">
        <v>-3500</v>
      </c>
      <c r="L159" s="16">
        <f t="shared" si="62"/>
        <v>500</v>
      </c>
    </row>
    <row r="160" spans="1:12" x14ac:dyDescent="0.25">
      <c r="A160" s="19" t="s">
        <v>42</v>
      </c>
      <c r="B160" s="19"/>
      <c r="C160" s="20"/>
      <c r="D160" s="21" t="s">
        <v>127</v>
      </c>
      <c r="E160" s="83">
        <f t="shared" ref="E160:L160" si="63">SUM(E158:E159)</f>
        <v>4500</v>
      </c>
      <c r="F160" s="22">
        <f t="shared" si="63"/>
        <v>0</v>
      </c>
      <c r="G160" s="22">
        <f t="shared" si="63"/>
        <v>0</v>
      </c>
      <c r="H160" s="22">
        <f t="shared" si="63"/>
        <v>0</v>
      </c>
      <c r="I160" s="22">
        <f t="shared" si="63"/>
        <v>0</v>
      </c>
      <c r="J160" s="22">
        <f t="shared" si="63"/>
        <v>0</v>
      </c>
      <c r="K160" s="22">
        <f t="shared" ref="K160" si="64">SUM(K158:K159)</f>
        <v>-3500</v>
      </c>
      <c r="L160" s="22">
        <f t="shared" si="63"/>
        <v>1000</v>
      </c>
    </row>
    <row r="161" spans="1:13" x14ac:dyDescent="0.25">
      <c r="A161" s="36"/>
      <c r="B161" s="36" t="s">
        <v>42</v>
      </c>
      <c r="C161" s="37"/>
      <c r="D161" s="38"/>
      <c r="E161" s="88">
        <f t="shared" ref="E161:L161" si="65">SUM(E160,E156,E149,E128:E139)</f>
        <v>199056</v>
      </c>
      <c r="F161" s="39">
        <f t="shared" si="65"/>
        <v>0</v>
      </c>
      <c r="G161" s="39">
        <f t="shared" si="65"/>
        <v>0</v>
      </c>
      <c r="H161" s="39">
        <f t="shared" si="65"/>
        <v>1218800</v>
      </c>
      <c r="I161" s="39">
        <f t="shared" si="65"/>
        <v>0</v>
      </c>
      <c r="J161" s="39">
        <f t="shared" si="65"/>
        <v>0</v>
      </c>
      <c r="K161" s="39">
        <f t="shared" ref="K161" si="66">SUM(K160,K156,K149,K128:K139)</f>
        <v>9510</v>
      </c>
      <c r="L161" s="39">
        <f t="shared" si="65"/>
        <v>1427366</v>
      </c>
    </row>
    <row r="162" spans="1:13" x14ac:dyDescent="0.25">
      <c r="A162" s="36"/>
      <c r="B162" s="36"/>
      <c r="C162" s="37"/>
      <c r="D162" s="38" t="s">
        <v>43</v>
      </c>
      <c r="E162" s="86"/>
      <c r="F162" s="40"/>
      <c r="G162" s="40"/>
      <c r="H162" s="40"/>
      <c r="I162" s="40"/>
      <c r="J162" s="40"/>
      <c r="K162" s="40"/>
      <c r="L162" s="40"/>
    </row>
    <row r="163" spans="1:13" x14ac:dyDescent="0.25">
      <c r="A163" s="72" t="s">
        <v>113</v>
      </c>
      <c r="B163" s="61" t="s">
        <v>107</v>
      </c>
      <c r="C163" s="54">
        <v>717001</v>
      </c>
      <c r="D163" s="13" t="s">
        <v>21</v>
      </c>
      <c r="E163" s="51">
        <v>6000</v>
      </c>
      <c r="F163" s="80"/>
      <c r="G163" s="80"/>
      <c r="H163" s="80"/>
      <c r="I163" s="80"/>
      <c r="J163" s="80"/>
      <c r="K163" s="80"/>
      <c r="L163" s="51">
        <f t="shared" ref="L163:L177" si="67">E163+F163+G163+H163+I163+J163+K163</f>
        <v>6000</v>
      </c>
    </row>
    <row r="164" spans="1:13" x14ac:dyDescent="0.25">
      <c r="A164" s="72" t="s">
        <v>113</v>
      </c>
      <c r="B164" s="72" t="s">
        <v>107</v>
      </c>
      <c r="C164" s="54">
        <v>717001</v>
      </c>
      <c r="D164" s="13" t="s">
        <v>23</v>
      </c>
      <c r="E164" s="51">
        <f>(E163*0.3495)+(0.02*E163)</f>
        <v>2217</v>
      </c>
      <c r="F164" s="80"/>
      <c r="G164" s="80"/>
      <c r="H164" s="80"/>
      <c r="I164" s="80"/>
      <c r="J164" s="80"/>
      <c r="K164" s="80"/>
      <c r="L164" s="51">
        <f t="shared" si="67"/>
        <v>2217</v>
      </c>
    </row>
    <row r="165" spans="1:13" x14ac:dyDescent="0.25">
      <c r="A165" s="72" t="s">
        <v>113</v>
      </c>
      <c r="B165" s="61" t="s">
        <v>107</v>
      </c>
      <c r="C165" s="54">
        <v>717001</v>
      </c>
      <c r="D165" s="13" t="s">
        <v>90</v>
      </c>
      <c r="E165" s="51">
        <v>50</v>
      </c>
      <c r="F165" s="80"/>
      <c r="G165" s="80"/>
      <c r="H165" s="51">
        <v>50</v>
      </c>
      <c r="I165" s="51"/>
      <c r="J165" s="51"/>
      <c r="K165" s="51"/>
      <c r="L165" s="51">
        <f t="shared" si="67"/>
        <v>100</v>
      </c>
    </row>
    <row r="166" spans="1:13" x14ac:dyDescent="0.25">
      <c r="A166" s="72" t="s">
        <v>113</v>
      </c>
      <c r="B166" s="72" t="s">
        <v>107</v>
      </c>
      <c r="C166" s="54">
        <v>717001</v>
      </c>
      <c r="D166" s="13" t="s">
        <v>24</v>
      </c>
      <c r="E166" s="51">
        <v>150</v>
      </c>
      <c r="F166" s="80"/>
      <c r="G166" s="80"/>
      <c r="H166" s="51">
        <v>-50</v>
      </c>
      <c r="I166" s="51"/>
      <c r="J166" s="51"/>
      <c r="K166" s="51"/>
      <c r="L166" s="51">
        <f t="shared" si="67"/>
        <v>100</v>
      </c>
    </row>
    <row r="167" spans="1:13" x14ac:dyDescent="0.25">
      <c r="A167" s="72" t="s">
        <v>113</v>
      </c>
      <c r="B167" s="61" t="s">
        <v>107</v>
      </c>
      <c r="C167" s="54">
        <v>717001</v>
      </c>
      <c r="D167" s="13" t="s">
        <v>12</v>
      </c>
      <c r="E167" s="51">
        <v>160</v>
      </c>
      <c r="F167" s="80"/>
      <c r="G167" s="80"/>
      <c r="H167" s="80"/>
      <c r="I167" s="80"/>
      <c r="J167" s="80"/>
      <c r="K167" s="80"/>
      <c r="L167" s="51">
        <f t="shared" si="67"/>
        <v>160</v>
      </c>
    </row>
    <row r="168" spans="1:13" x14ac:dyDescent="0.25">
      <c r="A168" s="72" t="s">
        <v>113</v>
      </c>
      <c r="B168" s="72" t="s">
        <v>107</v>
      </c>
      <c r="C168" s="54">
        <v>717001</v>
      </c>
      <c r="D168" s="13" t="s">
        <v>25</v>
      </c>
      <c r="E168" s="51">
        <f>0.011*E163</f>
        <v>66</v>
      </c>
      <c r="F168" s="80"/>
      <c r="G168" s="80"/>
      <c r="H168" s="80"/>
      <c r="I168" s="80"/>
      <c r="J168" s="80"/>
      <c r="K168" s="80"/>
      <c r="L168" s="51">
        <f t="shared" si="67"/>
        <v>66</v>
      </c>
    </row>
    <row r="169" spans="1:13" x14ac:dyDescent="0.25">
      <c r="A169" s="72" t="s">
        <v>113</v>
      </c>
      <c r="B169" s="61" t="s">
        <v>107</v>
      </c>
      <c r="C169" s="54">
        <v>717001</v>
      </c>
      <c r="D169" s="13" t="s">
        <v>65</v>
      </c>
      <c r="E169" s="51">
        <v>8500</v>
      </c>
      <c r="F169" s="80"/>
      <c r="G169" s="80"/>
      <c r="H169" s="80"/>
      <c r="I169" s="80"/>
      <c r="J169" s="80"/>
      <c r="K169" s="80"/>
      <c r="L169" s="51">
        <f t="shared" si="67"/>
        <v>8500</v>
      </c>
    </row>
    <row r="170" spans="1:13" x14ac:dyDescent="0.25">
      <c r="A170" s="53"/>
      <c r="B170" s="35"/>
      <c r="C170" s="30"/>
      <c r="D170" s="13"/>
      <c r="E170" s="80"/>
      <c r="F170" s="51"/>
      <c r="G170" s="51"/>
      <c r="H170" s="51"/>
      <c r="I170" s="51"/>
      <c r="J170" s="51"/>
      <c r="K170" s="51"/>
      <c r="L170" s="51">
        <f t="shared" si="67"/>
        <v>0</v>
      </c>
      <c r="M170" s="103"/>
    </row>
    <row r="171" spans="1:13" x14ac:dyDescent="0.25">
      <c r="A171" s="72" t="s">
        <v>113</v>
      </c>
      <c r="B171" s="61" t="s">
        <v>107</v>
      </c>
      <c r="C171" s="54">
        <v>717003</v>
      </c>
      <c r="D171" s="13" t="s">
        <v>21</v>
      </c>
      <c r="E171" s="51"/>
      <c r="F171" s="51">
        <v>49685</v>
      </c>
      <c r="G171" s="51"/>
      <c r="H171" s="51">
        <f>-1*F171</f>
        <v>-49685</v>
      </c>
      <c r="I171" s="51"/>
      <c r="J171" s="51"/>
      <c r="K171" s="51"/>
      <c r="L171" s="51">
        <f t="shared" si="67"/>
        <v>0</v>
      </c>
    </row>
    <row r="172" spans="1:13" x14ac:dyDescent="0.25">
      <c r="A172" s="72" t="s">
        <v>113</v>
      </c>
      <c r="B172" s="61" t="s">
        <v>107</v>
      </c>
      <c r="C172" s="54">
        <v>717003</v>
      </c>
      <c r="D172" s="13" t="s">
        <v>23</v>
      </c>
      <c r="E172" s="51"/>
      <c r="F172" s="51">
        <f>(F171*0.3495)+(0.02*F171)</f>
        <v>18358.607499999998</v>
      </c>
      <c r="G172" s="51"/>
      <c r="H172" s="51">
        <f t="shared" ref="H172:H176" si="68">-1*F172</f>
        <v>-18358.607499999998</v>
      </c>
      <c r="I172" s="51"/>
      <c r="J172" s="51"/>
      <c r="K172" s="51"/>
      <c r="L172" s="51">
        <f t="shared" si="67"/>
        <v>0</v>
      </c>
    </row>
    <row r="173" spans="1:13" x14ac:dyDescent="0.25">
      <c r="A173" s="72" t="s">
        <v>113</v>
      </c>
      <c r="B173" s="61" t="s">
        <v>107</v>
      </c>
      <c r="C173" s="54">
        <v>717003</v>
      </c>
      <c r="D173" s="13" t="s">
        <v>90</v>
      </c>
      <c r="E173" s="51"/>
      <c r="F173" s="51">
        <v>300</v>
      </c>
      <c r="G173" s="51"/>
      <c r="H173" s="51">
        <f t="shared" si="68"/>
        <v>-300</v>
      </c>
      <c r="I173" s="51"/>
      <c r="J173" s="51"/>
      <c r="K173" s="51"/>
      <c r="L173" s="51">
        <f t="shared" si="67"/>
        <v>0</v>
      </c>
    </row>
    <row r="174" spans="1:13" x14ac:dyDescent="0.25">
      <c r="A174" s="72" t="s">
        <v>113</v>
      </c>
      <c r="B174" s="61" t="s">
        <v>107</v>
      </c>
      <c r="C174" s="54">
        <v>717003</v>
      </c>
      <c r="D174" s="13" t="s">
        <v>24</v>
      </c>
      <c r="E174" s="51"/>
      <c r="F174" s="51">
        <v>720</v>
      </c>
      <c r="G174" s="51"/>
      <c r="H174" s="51">
        <f t="shared" si="68"/>
        <v>-720</v>
      </c>
      <c r="I174" s="51"/>
      <c r="J174" s="51"/>
      <c r="K174" s="51"/>
      <c r="L174" s="51">
        <f t="shared" si="67"/>
        <v>0</v>
      </c>
    </row>
    <row r="175" spans="1:13" x14ac:dyDescent="0.25">
      <c r="A175" s="72" t="s">
        <v>113</v>
      </c>
      <c r="B175" s="61" t="s">
        <v>107</v>
      </c>
      <c r="C175" s="54">
        <v>717003</v>
      </c>
      <c r="D175" s="13" t="s">
        <v>12</v>
      </c>
      <c r="E175" s="51"/>
      <c r="F175" s="51">
        <v>2732</v>
      </c>
      <c r="G175" s="51"/>
      <c r="H175" s="51">
        <f t="shared" si="68"/>
        <v>-2732</v>
      </c>
      <c r="I175" s="51"/>
      <c r="J175" s="51"/>
      <c r="K175" s="51"/>
      <c r="L175" s="51">
        <f t="shared" si="67"/>
        <v>0</v>
      </c>
    </row>
    <row r="176" spans="1:13" x14ac:dyDescent="0.25">
      <c r="A176" s="72" t="s">
        <v>113</v>
      </c>
      <c r="B176" s="61" t="s">
        <v>107</v>
      </c>
      <c r="C176" s="54">
        <v>717003</v>
      </c>
      <c r="D176" s="13" t="s">
        <v>25</v>
      </c>
      <c r="E176" s="51"/>
      <c r="F176" s="51">
        <f>0.011*F171</f>
        <v>546.53499999999997</v>
      </c>
      <c r="G176" s="51"/>
      <c r="H176" s="51">
        <f t="shared" si="68"/>
        <v>-546.53499999999997</v>
      </c>
      <c r="I176" s="51"/>
      <c r="J176" s="51"/>
      <c r="K176" s="51"/>
      <c r="L176" s="51">
        <f t="shared" si="67"/>
        <v>0</v>
      </c>
    </row>
    <row r="177" spans="1:14" x14ac:dyDescent="0.25">
      <c r="A177" s="72" t="s">
        <v>113</v>
      </c>
      <c r="B177" s="61" t="s">
        <v>107</v>
      </c>
      <c r="C177" s="54">
        <v>717003</v>
      </c>
      <c r="D177" s="13" t="s">
        <v>140</v>
      </c>
      <c r="E177" s="51"/>
      <c r="F177" s="51">
        <f>237153.59-2500-2700</f>
        <v>231953.59</v>
      </c>
      <c r="G177" s="51">
        <v>-9178.14</v>
      </c>
      <c r="H177" s="51">
        <f>-1*F177-G177</f>
        <v>-222775.45</v>
      </c>
      <c r="I177" s="51"/>
      <c r="J177" s="51"/>
      <c r="K177" s="51"/>
      <c r="L177" s="51">
        <f t="shared" si="67"/>
        <v>0</v>
      </c>
      <c r="M177" s="103"/>
      <c r="N177" s="103"/>
    </row>
    <row r="178" spans="1:14" x14ac:dyDescent="0.25">
      <c r="A178" s="65"/>
      <c r="B178" s="65"/>
      <c r="C178" s="66"/>
      <c r="D178" s="67"/>
      <c r="E178" s="71">
        <f>SUM(E163:E177)</f>
        <v>17143</v>
      </c>
      <c r="F178" s="71">
        <f t="shared" ref="F178:H178" si="69">SUM(F163:F177)</f>
        <v>304295.73249999998</v>
      </c>
      <c r="G178" s="71">
        <f t="shared" si="69"/>
        <v>-9178.14</v>
      </c>
      <c r="H178" s="71">
        <f t="shared" si="69"/>
        <v>-295117.59250000003</v>
      </c>
      <c r="I178" s="71"/>
      <c r="J178" s="71"/>
      <c r="K178" s="71"/>
      <c r="L178" s="71">
        <f>SUM(L163:L177)</f>
        <v>17143</v>
      </c>
      <c r="N178" s="103"/>
    </row>
    <row r="179" spans="1:14" x14ac:dyDescent="0.25">
      <c r="A179" s="53" t="s">
        <v>19</v>
      </c>
      <c r="B179" s="35" t="s">
        <v>107</v>
      </c>
      <c r="C179" s="30">
        <v>632001</v>
      </c>
      <c r="D179" s="13" t="s">
        <v>136</v>
      </c>
      <c r="E179" s="82">
        <v>30000</v>
      </c>
      <c r="F179" s="28"/>
      <c r="G179" s="28"/>
      <c r="H179" s="28"/>
      <c r="I179" s="28"/>
      <c r="J179" s="28"/>
      <c r="K179" s="28"/>
      <c r="L179" s="16">
        <f t="shared" ref="L179:L183" si="70">E179+F179+G179+H179+I179+J179+K179</f>
        <v>30000</v>
      </c>
    </row>
    <row r="180" spans="1:14" x14ac:dyDescent="0.25">
      <c r="A180" s="72" t="s">
        <v>19</v>
      </c>
      <c r="B180" s="61" t="s">
        <v>107</v>
      </c>
      <c r="C180" s="77">
        <v>717002</v>
      </c>
      <c r="D180" s="13" t="s">
        <v>16</v>
      </c>
      <c r="E180" s="80"/>
      <c r="F180" s="51"/>
      <c r="G180" s="51"/>
      <c r="H180" s="51"/>
      <c r="I180" s="51"/>
      <c r="J180" s="51"/>
      <c r="K180" s="51"/>
      <c r="L180" s="51">
        <f t="shared" si="70"/>
        <v>0</v>
      </c>
    </row>
    <row r="181" spans="1:14" x14ac:dyDescent="0.25">
      <c r="A181" s="72" t="s">
        <v>19</v>
      </c>
      <c r="B181" s="35" t="s">
        <v>109</v>
      </c>
      <c r="C181" s="30">
        <v>717001</v>
      </c>
      <c r="D181" s="13" t="s">
        <v>126</v>
      </c>
      <c r="E181" s="51"/>
      <c r="F181" s="51"/>
      <c r="G181" s="51"/>
      <c r="H181" s="51"/>
      <c r="I181" s="51"/>
      <c r="J181" s="51"/>
      <c r="K181" s="51"/>
      <c r="L181" s="51">
        <f t="shared" si="70"/>
        <v>0</v>
      </c>
    </row>
    <row r="182" spans="1:14" x14ac:dyDescent="0.25">
      <c r="A182" s="72" t="s">
        <v>19</v>
      </c>
      <c r="B182" s="93" t="s">
        <v>109</v>
      </c>
      <c r="C182" s="30">
        <v>716</v>
      </c>
      <c r="D182" s="13" t="s">
        <v>123</v>
      </c>
      <c r="E182" s="51"/>
      <c r="F182" s="51"/>
      <c r="G182" s="51"/>
      <c r="H182" s="51"/>
      <c r="I182" s="51"/>
      <c r="J182" s="51"/>
      <c r="K182" s="51"/>
      <c r="L182" s="51">
        <f t="shared" si="70"/>
        <v>0</v>
      </c>
    </row>
    <row r="183" spans="1:14" x14ac:dyDescent="0.25">
      <c r="A183" s="72" t="s">
        <v>19</v>
      </c>
      <c r="B183" s="64"/>
      <c r="C183" s="90">
        <v>719014</v>
      </c>
      <c r="D183" s="13" t="s">
        <v>120</v>
      </c>
      <c r="E183" s="80">
        <v>0</v>
      </c>
      <c r="F183" s="51">
        <v>12208.64</v>
      </c>
      <c r="G183" s="51"/>
      <c r="H183" s="51"/>
      <c r="I183" s="51"/>
      <c r="J183" s="51"/>
      <c r="K183" s="51"/>
      <c r="L183" s="51">
        <f t="shared" si="70"/>
        <v>12208.64</v>
      </c>
    </row>
    <row r="184" spans="1:14" x14ac:dyDescent="0.25">
      <c r="A184" s="36"/>
      <c r="B184" s="36" t="s">
        <v>66</v>
      </c>
      <c r="C184" s="37"/>
      <c r="D184" s="38" t="s">
        <v>43</v>
      </c>
      <c r="E184" s="88">
        <f>SUM(E178:E183)</f>
        <v>47143</v>
      </c>
      <c r="F184" s="88">
        <f t="shared" ref="F184:G184" si="71">SUM(F178:F183)</f>
        <v>316504.3725</v>
      </c>
      <c r="G184" s="39">
        <f t="shared" si="71"/>
        <v>-9178.14</v>
      </c>
      <c r="H184" s="39">
        <f t="shared" ref="H184:L184" si="72">SUM(H178:H183)</f>
        <v>-295117.59250000003</v>
      </c>
      <c r="I184" s="39">
        <f t="shared" si="72"/>
        <v>0</v>
      </c>
      <c r="J184" s="39">
        <f t="shared" si="72"/>
        <v>0</v>
      </c>
      <c r="K184" s="39">
        <f t="shared" ref="K184" si="73">SUM(K178:K183)</f>
        <v>0</v>
      </c>
      <c r="L184" s="39">
        <f t="shared" si="72"/>
        <v>59351.64</v>
      </c>
    </row>
    <row r="185" spans="1:14" ht="15.75" thickBot="1" x14ac:dyDescent="0.3">
      <c r="A185" s="108" t="s">
        <v>67</v>
      </c>
      <c r="B185" s="109"/>
      <c r="C185" s="109"/>
      <c r="D185" s="110"/>
      <c r="E185" s="84">
        <f t="shared" ref="E185:F185" si="74">SUM(E184,E161)</f>
        <v>246199</v>
      </c>
      <c r="F185" s="24">
        <f t="shared" si="74"/>
        <v>316504.3725</v>
      </c>
      <c r="G185" s="24">
        <f t="shared" ref="G185:H185" si="75">SUM(G184,G161)</f>
        <v>-9178.14</v>
      </c>
      <c r="H185" s="24">
        <f t="shared" si="75"/>
        <v>923682.40749999997</v>
      </c>
      <c r="I185" s="24">
        <f t="shared" ref="I185:J185" si="76">SUM(I184,I161)</f>
        <v>0</v>
      </c>
      <c r="J185" s="24">
        <f t="shared" si="76"/>
        <v>0</v>
      </c>
      <c r="K185" s="24">
        <f t="shared" ref="K185" si="77">SUM(K184,K161)</f>
        <v>9510</v>
      </c>
      <c r="L185" s="24">
        <f>SUM(L184,L161)</f>
        <v>1486717.64</v>
      </c>
    </row>
    <row r="186" spans="1:14" ht="16.5" thickBot="1" x14ac:dyDescent="0.3">
      <c r="A186" s="47"/>
      <c r="B186" s="117" t="s">
        <v>14</v>
      </c>
      <c r="C186" s="118"/>
      <c r="D186" s="119"/>
      <c r="E186" s="85">
        <f>SUM(E185,E125)</f>
        <v>836743.82250000001</v>
      </c>
      <c r="F186" s="34">
        <f>SUM(F185,F125)</f>
        <v>223502.57500000001</v>
      </c>
      <c r="G186" s="34">
        <f>SUM(G185,G125)</f>
        <v>-9178.14</v>
      </c>
      <c r="H186" s="34">
        <f>SUM(H185,H125)</f>
        <v>923972.40749999997</v>
      </c>
      <c r="I186" s="34">
        <f t="shared" ref="I186:J186" si="78">SUM(I185,I125)</f>
        <v>3000</v>
      </c>
      <c r="J186" s="34">
        <f t="shared" si="78"/>
        <v>0</v>
      </c>
      <c r="K186" s="34">
        <f t="shared" ref="K186" si="79">SUM(K185,K125)</f>
        <v>9510</v>
      </c>
      <c r="L186" s="34">
        <f>SUM(L185,L125)</f>
        <v>1987550.6549999998</v>
      </c>
    </row>
    <row r="187" spans="1:14" ht="15.75" x14ac:dyDescent="0.25">
      <c r="A187" s="48"/>
      <c r="B187" s="48" t="s">
        <v>17</v>
      </c>
      <c r="C187" s="48"/>
      <c r="D187" s="48"/>
      <c r="E187" s="5"/>
      <c r="F187" s="5"/>
      <c r="G187" s="5"/>
      <c r="H187" s="5"/>
      <c r="I187" s="5"/>
      <c r="J187" s="5"/>
      <c r="K187" s="5"/>
      <c r="L187" s="5"/>
      <c r="M187" s="103"/>
    </row>
    <row r="188" spans="1:14" ht="15.75" x14ac:dyDescent="0.25">
      <c r="A188" s="49"/>
      <c r="B188" s="49"/>
      <c r="C188" s="48" t="s">
        <v>128</v>
      </c>
      <c r="D188" s="48"/>
      <c r="E188" s="5"/>
      <c r="F188" s="5"/>
      <c r="G188" s="5"/>
      <c r="H188" s="5"/>
      <c r="I188" s="5"/>
      <c r="J188" s="5"/>
      <c r="K188" s="5"/>
      <c r="L188" s="5"/>
      <c r="N188" s="103"/>
    </row>
    <row r="189" spans="1:14" ht="15.75" x14ac:dyDescent="0.25">
      <c r="A189" s="80"/>
      <c r="B189" s="80"/>
      <c r="C189" s="48" t="s">
        <v>129</v>
      </c>
      <c r="D189" s="48"/>
      <c r="E189" s="5"/>
      <c r="F189" s="5"/>
      <c r="G189" s="5"/>
      <c r="H189" s="5"/>
      <c r="I189" s="5"/>
      <c r="J189" s="5"/>
      <c r="K189" s="5"/>
      <c r="L189" s="5"/>
    </row>
    <row r="190" spans="1:14" ht="15.75" x14ac:dyDescent="0.25">
      <c r="A190" s="52"/>
      <c r="B190" s="52"/>
      <c r="C190" s="48" t="s">
        <v>130</v>
      </c>
      <c r="D190" s="48"/>
      <c r="E190" s="5"/>
      <c r="F190" s="5"/>
      <c r="G190" s="5"/>
      <c r="H190" s="5"/>
      <c r="I190" s="5"/>
      <c r="J190" s="5"/>
      <c r="K190" s="5"/>
      <c r="L190" s="5"/>
    </row>
    <row r="191" spans="1:14" s="4" customFormat="1" ht="5.25" customHeight="1" x14ac:dyDescent="0.25">
      <c r="A191" s="48"/>
      <c r="B191" s="48"/>
      <c r="C191" s="48"/>
      <c r="D191" s="48"/>
      <c r="E191" s="5"/>
      <c r="F191" s="5"/>
      <c r="G191" s="5"/>
      <c r="H191" s="5"/>
      <c r="I191" s="5"/>
      <c r="J191" s="5"/>
      <c r="K191" s="5"/>
      <c r="L191" s="5"/>
    </row>
    <row r="192" spans="1:14" s="4" customFormat="1" ht="15.75" customHeight="1" x14ac:dyDescent="0.25">
      <c r="E192" s="5"/>
      <c r="F192" s="5"/>
      <c r="G192" s="5"/>
      <c r="H192" s="5"/>
      <c r="I192" s="5"/>
      <c r="J192" s="5"/>
      <c r="K192" s="5"/>
      <c r="L192" s="5"/>
    </row>
  </sheetData>
  <mergeCells count="14">
    <mergeCell ref="A185:D185"/>
    <mergeCell ref="B186:D186"/>
    <mergeCell ref="A126:D126"/>
    <mergeCell ref="E51:L51"/>
    <mergeCell ref="A53:D53"/>
    <mergeCell ref="A125:D125"/>
    <mergeCell ref="B1:L1"/>
    <mergeCell ref="B2:L2"/>
    <mergeCell ref="B48:D48"/>
    <mergeCell ref="A47:D47"/>
    <mergeCell ref="E5:L5"/>
    <mergeCell ref="A7:D7"/>
    <mergeCell ref="A24:D24"/>
    <mergeCell ref="A25:D25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Lendak</cp:lastModifiedBy>
  <cp:lastPrinted>2023-10-25T07:04:27Z</cp:lastPrinted>
  <dcterms:created xsi:type="dcterms:W3CDTF">2015-11-12T08:45:14Z</dcterms:created>
  <dcterms:modified xsi:type="dcterms:W3CDTF">2023-10-31T09:18:58Z</dcterms:modified>
</cp:coreProperties>
</file>