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3\"/>
    </mc:Choice>
  </mc:AlternateContent>
  <xr:revisionPtr revIDLastSave="0" documentId="13_ncr:1_{81DCC819-C9F2-4A76-8B72-6165C050AC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</workbook>
</file>

<file path=xl/calcChain.xml><?xml version="1.0" encoding="utf-8"?>
<calcChain xmlns="http://schemas.openxmlformats.org/spreadsheetml/2006/main">
  <c r="F117" i="1" l="1"/>
  <c r="E99" i="1"/>
  <c r="E94" i="1"/>
  <c r="E53" i="1"/>
  <c r="E60" i="1"/>
  <c r="F28" i="1" l="1"/>
  <c r="G28" i="1" s="1"/>
  <c r="F173" i="1"/>
  <c r="G173" i="1"/>
  <c r="F18" i="1"/>
  <c r="G116" i="1"/>
  <c r="F172" i="1"/>
  <c r="G172" i="1" s="1"/>
  <c r="F168" i="1"/>
  <c r="G29" i="1"/>
  <c r="G171" i="1"/>
  <c r="G170" i="1"/>
  <c r="G169" i="1"/>
  <c r="G167" i="1"/>
  <c r="G177" i="1"/>
  <c r="G178" i="1"/>
  <c r="G179" i="1"/>
  <c r="G176" i="1"/>
  <c r="G175" i="1"/>
  <c r="G161" i="1"/>
  <c r="G162" i="1"/>
  <c r="G163" i="1"/>
  <c r="G165" i="1"/>
  <c r="G159" i="1"/>
  <c r="G155" i="1"/>
  <c r="G154" i="1"/>
  <c r="G150" i="1"/>
  <c r="G151" i="1"/>
  <c r="G149" i="1"/>
  <c r="G140" i="1"/>
  <c r="G141" i="1"/>
  <c r="G142" i="1"/>
  <c r="G143" i="1"/>
  <c r="G144" i="1"/>
  <c r="G139" i="1"/>
  <c r="G128" i="1"/>
  <c r="G129" i="1"/>
  <c r="G130" i="1"/>
  <c r="G131" i="1"/>
  <c r="G132" i="1"/>
  <c r="G133" i="1"/>
  <c r="G134" i="1"/>
  <c r="G135" i="1"/>
  <c r="G137" i="1"/>
  <c r="G126" i="1"/>
  <c r="G122" i="1"/>
  <c r="G121" i="1"/>
  <c r="G119" i="1"/>
  <c r="G118" i="1"/>
  <c r="G112" i="1"/>
  <c r="G113" i="1"/>
  <c r="G114" i="1"/>
  <c r="G110" i="1"/>
  <c r="F108" i="1"/>
  <c r="G95" i="1"/>
  <c r="G96" i="1"/>
  <c r="G97" i="1"/>
  <c r="G98" i="1"/>
  <c r="G100" i="1"/>
  <c r="G101" i="1"/>
  <c r="G102" i="1"/>
  <c r="G103" i="1"/>
  <c r="G104" i="1"/>
  <c r="G105" i="1"/>
  <c r="G106" i="1"/>
  <c r="G107" i="1"/>
  <c r="G93" i="1"/>
  <c r="F90" i="1"/>
  <c r="G89" i="1"/>
  <c r="G88" i="1"/>
  <c r="G90" i="1" s="1"/>
  <c r="F86" i="1"/>
  <c r="G85" i="1"/>
  <c r="G84" i="1"/>
  <c r="G82" i="1"/>
  <c r="G83" i="1"/>
  <c r="G81" i="1"/>
  <c r="F79" i="1"/>
  <c r="G77" i="1"/>
  <c r="G78" i="1"/>
  <c r="G75" i="1"/>
  <c r="F73" i="1"/>
  <c r="G70" i="1"/>
  <c r="G71" i="1"/>
  <c r="G72" i="1"/>
  <c r="G69" i="1"/>
  <c r="G65" i="1"/>
  <c r="G66" i="1"/>
  <c r="G64" i="1"/>
  <c r="G54" i="1"/>
  <c r="G55" i="1"/>
  <c r="G56" i="1"/>
  <c r="G57" i="1"/>
  <c r="G58" i="1"/>
  <c r="G59" i="1"/>
  <c r="G61" i="1"/>
  <c r="G62" i="1"/>
  <c r="G52" i="1"/>
  <c r="F44" i="1"/>
  <c r="G36" i="1"/>
  <c r="G37" i="1"/>
  <c r="G38" i="1"/>
  <c r="G39" i="1"/>
  <c r="G40" i="1"/>
  <c r="G41" i="1"/>
  <c r="G42" i="1"/>
  <c r="G43" i="1"/>
  <c r="G35" i="1"/>
  <c r="G34" i="1"/>
  <c r="G31" i="1"/>
  <c r="G30" i="1"/>
  <c r="G27" i="1"/>
  <c r="G21" i="1"/>
  <c r="F22" i="1"/>
  <c r="G20" i="1"/>
  <c r="G13" i="1"/>
  <c r="G17" i="1"/>
  <c r="G11" i="1"/>
  <c r="G12" i="1"/>
  <c r="E16" i="1"/>
  <c r="G16" i="1" s="1"/>
  <c r="F91" i="1" l="1"/>
  <c r="G79" i="1"/>
  <c r="F32" i="1"/>
  <c r="F45" i="1" s="1"/>
  <c r="F174" i="1"/>
  <c r="F180" i="1" s="1"/>
  <c r="G44" i="1"/>
  <c r="G73" i="1"/>
  <c r="G168" i="1"/>
  <c r="F23" i="1"/>
  <c r="F46" i="1" l="1"/>
  <c r="E115" i="1"/>
  <c r="G115" i="1" s="1"/>
  <c r="E111" i="1"/>
  <c r="E164" i="1"/>
  <c r="G164" i="1" s="1"/>
  <c r="E160" i="1"/>
  <c r="G14" i="1"/>
  <c r="F111" i="1" l="1"/>
  <c r="F120" i="1" s="1"/>
  <c r="G160" i="1"/>
  <c r="E174" i="1"/>
  <c r="E180" i="1" s="1"/>
  <c r="E117" i="1"/>
  <c r="E120" i="1" s="1"/>
  <c r="E26" i="1"/>
  <c r="G26" i="1" s="1"/>
  <c r="E15" i="1" l="1"/>
  <c r="G15" i="1" s="1"/>
  <c r="G174" i="1"/>
  <c r="G180" i="1" s="1"/>
  <c r="G111" i="1"/>
  <c r="E127" i="1"/>
  <c r="G127" i="1" s="1"/>
  <c r="G117" i="1" l="1"/>
  <c r="G120" i="1" s="1"/>
  <c r="G60" i="1"/>
  <c r="G53" i="1"/>
  <c r="E32" i="1" l="1"/>
  <c r="G147" i="1" l="1"/>
  <c r="F147" i="1"/>
  <c r="E86" i="1" l="1"/>
  <c r="E22" i="1"/>
  <c r="E79" i="1"/>
  <c r="E44" i="1" l="1"/>
  <c r="E136" i="1" l="1"/>
  <c r="G136" i="1" s="1"/>
  <c r="G99" i="1" l="1"/>
  <c r="G94" i="1"/>
  <c r="G108" i="1" l="1"/>
  <c r="E108" i="1"/>
  <c r="E10" i="1" l="1"/>
  <c r="G10" i="1" s="1"/>
  <c r="E147" i="1" l="1"/>
  <c r="G22" i="1" l="1"/>
  <c r="E90" i="1" l="1"/>
  <c r="E73" i="1"/>
  <c r="E156" i="1"/>
  <c r="G32" i="1" l="1"/>
  <c r="F156" i="1"/>
  <c r="G156" i="1"/>
  <c r="F152" i="1"/>
  <c r="G152" i="1"/>
  <c r="G86" i="1"/>
  <c r="E67" i="1"/>
  <c r="E91" i="1" s="1"/>
  <c r="E123" i="1" s="1"/>
  <c r="G67" i="1"/>
  <c r="E45" i="1"/>
  <c r="G91" i="1" l="1"/>
  <c r="E9" i="1"/>
  <c r="F157" i="1"/>
  <c r="G157" i="1"/>
  <c r="G181" i="1" s="1"/>
  <c r="E18" i="1" l="1"/>
  <c r="E23" i="1" s="1"/>
  <c r="E46" i="1" s="1"/>
  <c r="G9" i="1"/>
  <c r="G18" i="1" s="1"/>
  <c r="F181" i="1"/>
  <c r="G45" i="1"/>
  <c r="E152" i="1" l="1"/>
  <c r="E157" i="1" s="1"/>
  <c r="G123" i="1" l="1"/>
  <c r="F123" i="1"/>
  <c r="G23" i="1" l="1"/>
  <c r="G46" i="1" s="1"/>
  <c r="G182" i="1"/>
  <c r="F182" i="1" l="1"/>
  <c r="E181" i="1" l="1"/>
  <c r="E1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</authors>
  <commentList>
    <comment ref="F10" authorId="0" shapeId="0" xr:uid="{F6DC013F-BD2E-4DDD-9A58-ECF4E8E9794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transferu z dôvodu vozenia odpadu na skládku do Žakoviec, kde stojí 1 tona odpadu 72€ (Spišská Belá = 54€/1tona) a zvýšených výdavkov na dopravu</t>
        </r>
      </text>
    </comment>
    <comment ref="F17" authorId="0" shapeId="0" xr:uid="{C23C7A98-2BF5-48D6-A4E0-5C819D7594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4 015,82€ - bežná činnosť - hlavná činnosť;
15 963,49€ - hlavná činnosť - zber odpadov
106,70 € - hlavná činnosť - likvidácia divokých skládkov
5 194,01€ - hlavná činnosť - odvodnenie miestnych komunikácii a zemné práce;
</t>
        </r>
      </text>
    </comment>
    <comment ref="E26" authorId="0" shapeId="0" xr:uid="{7FB88AA7-0EAD-4E5D-954B-BB829B6F71F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 = 17143 €
Búranie sály a výstavba I. etapa ZDR =</t>
        </r>
      </text>
    </comment>
    <comment ref="F31" authorId="0" shapeId="0" xr:uid="{5832CF6E-962F-48FA-9E3E-8185261284A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3 320,00€ - výstavba SKV;
7 686,94€ - rekonštrukcia ČOV
1 201,70 € - výstavba vodovodnej siete
</t>
        </r>
      </text>
    </comment>
    <comment ref="E58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3000 - benzín
1000 - oprava, servis, špeciálne kvapaliny, STK, poistenie</t>
        </r>
      </text>
    </comment>
    <comment ref="E61" authorId="0" shapeId="0" xr:uid="{3D696ADD-5776-4A60-9E32-8B7FFC9112F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2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5" authorId="0" shapeId="0" xr:uid="{2CABDD2B-98D4-4977-8ED7-2BD099B8162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Ako správca cintorína, žiadame zaradenie údržby opätovne do našej kompetencie, nakoľko musíme byť aj aktuálne súčinný pri údržbe, či už v zime tak aj v lete. Nakoľko údržbár na obci nedisponuje žiadnym mechanizmom na odhŕňanie snehu a odvoz biologicky rozložiteľných materiálov. Kosenie raz za mesiac od mája do októbra.  
</t>
        </r>
      </text>
    </comment>
    <comment ref="E66" authorId="0" shapeId="0" xr:uid="{611FBDA3-7364-451C-B25E-7CC3FC5317B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11 reflektorov 20W za solárnej svetlá, ktoré budú svietiť nie len na cestu ale aj na chodník na cintoríne. Aktuálna spotreba cca 800 kw.</t>
        </r>
      </text>
    </comment>
    <comment ref="E71" authorId="0" shapeId="0" xr:uid="{96307340-7AB1-4036-94FD-78C81AD0E1A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a oprava hydrantov v obci min. 15ks </t>
        </r>
      </text>
    </comment>
    <comment ref="E75" authorId="0" shapeId="0" xr:uid="{D3DB8243-6A5F-4E2C-AA2A-63F6BC99707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 -kamenivo a chem. posyp; 
10 000€ - 3 lapače oprava- Tatranská 41, Pod Kicorou, Tatranská 90, zrušiť Mlynská
800€ - uličné vpuste na Hlavnej ulici - 15 ks
7 500€ - oprava výtlkov po zime
13 000€ - nafta;</t>
        </r>
      </text>
    </comment>
    <comment ref="E77" authorId="0" shapeId="0" xr:uid="{CBEAEE8C-D302-482A-91DA-9786DA7F9C1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7 000 € - III. Etapa - dokončenie DZ podľa PD ( bez meračov rýchlosti a blikačov na prechod pre chodcov Hlavná) Na uliciach Lemeje, J. Vojtaššáka, Vysoká Hora, Sv. Mikuláša, Na kosorku, Potočná, Revolučná, Partizánska, Na úbočí, J. Pavla II., Zadná hora, Poľná, Letná, Jarná
4 000 € - štandardná údržba</t>
        </r>
      </text>
    </comment>
    <comment ref="E81" authorId="0" shapeId="0" xr:uid="{8B9C71E8-C39E-4FFF-9458-A04DE14384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10 000€=
osvetlenie zo solárnych LED svetiel na lávku Lemeje-Mlynská v počte 8ks - 5000€
osvetlenie zo solárnych LED svetiel na futbalové ihrisko v počte 8ks- 5 000€</t>
        </r>
      </text>
    </comment>
    <comment ref="E85" authorId="0" shapeId="0" xr:uid="{84734141-C713-4CC5-9492-2B443BE1A8A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areál vo dvore, kosenie okolia futbalového ihriska, okolie prístreškov cyklotrasy, fit parky.  
 krovinorez 500€
</t>
        </r>
      </text>
    </comment>
    <comment ref="E89" authorId="0" shapeId="0" xr:uid="{FA796352-343B-4F5B-B21D-B9BED7631F9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500€;
Poistenie na vozidlá = 1500€;
Ostatné opravy a servis, STK, EK, atď = 3 000€</t>
        </r>
      </text>
    </comment>
    <comment ref="E101" authorId="0" shapeId="0" xr:uid="{F72F137A-DC27-4474-B86B-FF56C2023A8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19 000€
nákup 26 400 žltých vriec = 3 000€
nafta = 2 000€
iné výdavky = 1 000€ (alikvótne roz. výdavky na opravu aút, poistenie PZP, poštovné, atď)</t>
        </r>
      </text>
    </comment>
    <comment ref="E102" authorId="0" shapeId="0" xr:uid="{1047622B-B52F-42BD-86D9-632E015A0641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600€
nákup 1 000 zelených vriec = 100€
nafta = 800€
iné výdavky = 500€ (alikvótne roz. výdavky na opravu aút, poistenie PZP, poštovné, atď)</t>
        </r>
      </text>
    </comment>
    <comment ref="E103" authorId="0" shapeId="0" xr:uid="{E3FEC71C-EFF1-4352-9A63-BD368C8D71D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2 000 modrých vriec = 300€
nafta = 400€
iné výdavky = 300€ (alikvótne roz. výdavky na opravu aút, poistenie PZP, poštovné, atď)</t>
        </r>
      </text>
    </comment>
    <comment ref="E104" authorId="0" shapeId="0" xr:uid="{3673E52D-B225-4EA2-B92E-29ADE226BD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3 000 červených a 1000 oranžových vriec = 500€
nafta = 1 000€
iné výdavky = 500€ (alikvótne roz. výdavky na opravu aút, poistenie PZP, poštovné, atď)</t>
        </r>
      </text>
    </comment>
    <comment ref="E133" authorId="0" shapeId="0" xr:uid="{0B790797-A6CA-4011-8881-C5FACE006F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34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37" authorId="0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0" authorId="0" shapeId="0" xr:uid="{231ABFFC-28AB-4B78-AD3F-D2FB2B2F778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2" authorId="0" shapeId="0" xr:uid="{00000000-0006-0000-0000-00001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2500 el. energia
2000 rozbor vody
5000 poplatok štátu
500 iné</t>
        </r>
      </text>
    </comment>
    <comment ref="E150" authorId="0" shapeId="0" xr:uid="{00000000-0006-0000-0000-000017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1000 vývoz kalu
1000 nafta + drobný mat.+ostatné služby
</t>
        </r>
      </text>
    </comment>
    <comment ref="E151" authorId="0" shapeId="0" xr:uid="{00000000-0006-0000-0000-000019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36 000 el. energia
7 500€ nafta + ost. Služby a drobný materiál (poplatok za ul. odpadu na skládku, rozbory vody, opravy čerpadiel a iných strojov)
3 500€ - zmluva o prevádzkovaní ČOV s Vak servis.
5 000€ - vývoz kalu z čističky a prečerp.
8 000€ - poplatky za vypúšťanie odp. vôd
2 200€ - poistenie ČOV+SKV</t>
        </r>
      </text>
    </comment>
    <comment ref="E165" authorId="0" shapeId="0" xr:uid="{05ACE858-794E-4597-8AC7-16AF5AF3F73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</t>
        </r>
      </text>
    </comment>
  </commentList>
</comments>
</file>

<file path=xl/sharedStrings.xml><?xml version="1.0" encoding="utf-8"?>
<sst xmlns="http://schemas.openxmlformats.org/spreadsheetml/2006/main" count="419" uniqueCount="156">
  <si>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</si>
  <si>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</si>
  <si>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</si>
  <si>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</si>
  <si>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</si>
  <si>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</si>
  <si>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</si>
  <si>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</si>
  <si>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</si>
  <si>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</si>
  <si>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</si>
  <si>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</si>
  <si>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</si>
  <si>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</si>
  <si>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</si>
  <si>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</si>
  <si>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</si>
  <si>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</si>
  <si>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</si>
  <si>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</si>
  <si>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</si>
  <si>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</si>
  <si>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</si>
  <si>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</si>
  <si>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</si>
  <si>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</si>
  <si>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</si>
  <si>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</si>
  <si>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</si>
  <si>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</si>
  <si>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</si>
  <si>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označenie</t>
  </si>
  <si>
    <t>Cintorín - osvetlenie</t>
  </si>
  <si>
    <t>MK údržba</t>
  </si>
  <si>
    <t>Dopravné značenie</t>
  </si>
  <si>
    <t>Označenie ulíc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</si>
  <si>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</si>
  <si>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</si>
  <si>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</si>
  <si>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</si>
  <si>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</si>
  <si>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</si>
  <si>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</si>
  <si>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</si>
  <si>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</si>
  <si>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</si>
  <si>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</si>
  <si>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</si>
  <si>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</si>
  <si>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</si>
  <si>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</si>
  <si>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</si>
  <si>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</si>
  <si>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</si>
  <si>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</si>
  <si>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</si>
  <si>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</si>
  <si>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</si>
  <si>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</si>
  <si>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</si>
  <si>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</si>
  <si>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</si>
  <si>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</si>
  <si>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</si>
  <si>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</si>
  <si>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</si>
  <si>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</si>
  <si>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</si>
  <si>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</si>
  <si>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</si>
  <si>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</si>
  <si>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</si>
  <si>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</si>
  <si>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</si>
  <si>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</si>
  <si>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</si>
  <si>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</si>
  <si>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</si>
  <si>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</si>
  <si>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</si>
  <si>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</si>
  <si>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</si>
  <si>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</si>
  <si>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</si>
  <si>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</si>
  <si>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</si>
  <si>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</si>
  <si>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</si>
  <si>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</si>
  <si>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</si>
  <si>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</si>
  <si>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</si>
  <si>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</si>
  <si>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</si>
  <si>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</si>
  <si>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</si>
  <si>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</si>
  <si>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</si>
  <si>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</si>
  <si>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</si>
  <si>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</si>
  <si>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</si>
  <si>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</si>
  <si>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</si>
  <si>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</si>
  <si>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</si>
  <si>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</si>
  <si>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</si>
  <si>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</si>
  <si>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</si>
  <si>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</si>
  <si>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</si>
  <si>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</si>
  <si>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</si>
  <si>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</si>
  <si>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</si>
  <si>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</si>
  <si>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</si>
  <si>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</si>
  <si>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</si>
  <si>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Opravy a servis aút, poistenie (JCB, UN, MAN, Gazelle, Vega);</t>
  </si>
  <si>
    <t>Zber  VOK/ zberný dvor</t>
  </si>
  <si>
    <t xml:space="preserve">vratka z nevyčerpaných kap. transferov </t>
  </si>
  <si>
    <t xml:space="preserve">vratky z nev. bežných transferov 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</si>
  <si>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</si>
  <si>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</si>
  <si>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</si>
  <si>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</si>
  <si>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</si>
  <si>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</si>
  <si>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</si>
  <si>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</si>
  <si>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</si>
  <si>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Protipožiarne povodňové šachty/hydranty</t>
  </si>
  <si>
    <t>Kapitálový transfer - rekonštrukcia ČOV</t>
  </si>
  <si>
    <t>Kapitálový tr.- multifunkčné ihrisko</t>
  </si>
  <si>
    <t>Výstavba - výstavba nového zdravotného strediska s búraním</t>
  </si>
  <si>
    <t>Kapitálový tr.- výstavba zdravotného strediska</t>
  </si>
  <si>
    <t>Bežný transfer - energie ČOV</t>
  </si>
  <si>
    <t>ČOV - energie</t>
  </si>
  <si>
    <t>Kapitálový tr.- modernizácia detského ihriska vo Dvore</t>
  </si>
  <si>
    <t>0810</t>
  </si>
  <si>
    <t>Modernizácia detského ihriska vo Dvore</t>
  </si>
  <si>
    <t>Rozpočtové opatrenie PrO č. 01_2023</t>
  </si>
  <si>
    <t xml:space="preserve"> Rozpočet 2023</t>
  </si>
  <si>
    <t>Kapitálový tr.- rekonštrukcia ČOV</t>
  </si>
  <si>
    <t>Prístavba - ČOV</t>
  </si>
  <si>
    <t>Kapitálový transfer - prístavba ČOV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</si>
  <si>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</si>
  <si>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</si>
  <si>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</si>
  <si>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</si>
  <si>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</si>
  <si>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</si>
  <si>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</si>
  <si>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Úprava 06.02.2023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</si>
</sst>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6" fillId="0" borderId="1" xfId="0" applyNumberFormat="1" applyFont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2" fontId="4" fillId="3" borderId="1" xfId="0" applyNumberFormat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2" fontId="4" fillId="0" borderId="1" xfId="0" applyNumberFormat="1" applyFont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7" fillId="19" borderId="1" xfId="1" applyFont="1" applyFill="1" applyBorder="1"/>
    <xf numFmtId="49" fontId="24" fillId="20" borderId="9" xfId="1" applyNumberFormat="1" applyFont="1" applyFill="1" applyBorder="1"/>
    <xf numFmtId="0" fontId="23" fillId="20" borderId="1" xfId="1" applyFont="1" applyFill="1" applyBorder="1"/>
    <xf numFmtId="49" fontId="24" fillId="20" borderId="1" xfId="1" applyNumberFormat="1" applyFont="1" applyFill="1" applyBorder="1"/>
    <xf numFmtId="2" fontId="27" fillId="19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1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4" fillId="21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8" fillId="12" borderId="1" xfId="1" applyNumberFormat="1" applyFont="1" applyFill="1" applyBorder="1"/>
    <xf numFmtId="1" fontId="17" fillId="2" borderId="5" xfId="0" applyNumberFormat="1" applyFont="1" applyFill="1" applyBorder="1"/>
    <xf numFmtId="1" fontId="9" fillId="5" borderId="1" xfId="0" applyNumberFormat="1" applyFont="1" applyFill="1" applyBorder="1"/>
    <xf numFmtId="1" fontId="14" fillId="9" borderId="1" xfId="0" applyNumberFormat="1" applyFont="1" applyFill="1" applyBorder="1"/>
    <xf numFmtId="1" fontId="8" fillId="6" borderId="1" xfId="1" applyNumberFormat="1" applyFont="1" applyFill="1" applyBorder="1"/>
    <xf numFmtId="1" fontId="27" fillId="19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1" fontId="3" fillId="0" borderId="0" xfId="0" applyNumberFormat="1" applyFont="1"/>
    <xf numFmtId="0" fontId="23" fillId="0" borderId="9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8"/>
  <sheetViews>
    <sheetView tabSelected="1" zoomScale="90" zoomScaleNormal="90" workbookViewId="0">
      <pane ySplit="6" topLeftCell="A178" activePane="bottomLeft" state="frozen"/>
      <selection pane="bottomLeft" activeCell="F118" sqref="F118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85546875" style="2" bestFit="1" customWidth="1"/>
    <col min="6" max="6" width="10.7109375" style="2" customWidth="1"/>
    <col min="7" max="7" width="11.85546875" style="2" bestFit="1" customWidth="1"/>
    <col min="8" max="9" width="10.42578125" style="2" bestFit="1" customWidth="1"/>
    <col min="10" max="16384" width="9.140625" style="2"/>
  </cols>
  <sheetData>
    <row r="1" spans="1:7" ht="25.5" x14ac:dyDescent="0.35">
      <c r="A1" s="1"/>
      <c r="B1" s="104" t="s">
        <v>143</v>
      </c>
      <c r="C1" s="104"/>
      <c r="D1" s="104"/>
      <c r="E1" s="104"/>
      <c r="F1" s="104"/>
      <c r="G1" s="104"/>
    </row>
    <row r="2" spans="1:7" x14ac:dyDescent="0.25">
      <c r="A2" s="3"/>
      <c r="B2" s="105" t="s">
        <v>0</v>
      </c>
      <c r="C2" s="105"/>
      <c r="D2" s="105"/>
      <c r="E2" s="105"/>
      <c r="F2" s="105"/>
      <c r="G2" s="105"/>
    </row>
    <row r="3" spans="1:7" x14ac:dyDescent="0.25">
      <c r="A3" s="4"/>
      <c r="B3" s="4"/>
      <c r="C3" s="4"/>
      <c r="D3" s="5"/>
      <c r="E3" s="4"/>
      <c r="F3" s="4"/>
      <c r="G3" s="4"/>
    </row>
    <row r="4" spans="1:7" ht="6" customHeight="1" x14ac:dyDescent="0.25">
      <c r="A4" s="4"/>
      <c r="B4" s="4"/>
      <c r="C4" s="4"/>
      <c r="D4" s="5"/>
      <c r="E4" s="4"/>
      <c r="F4" s="4"/>
      <c r="G4" s="4"/>
    </row>
    <row r="5" spans="1:7" ht="15.75" thickBot="1" x14ac:dyDescent="0.3">
      <c r="A5" s="6"/>
      <c r="B5" s="6" t="s">
        <v>1</v>
      </c>
      <c r="C5" s="4"/>
      <c r="D5" s="5"/>
      <c r="E5" s="111" t="s">
        <v>15</v>
      </c>
      <c r="F5" s="112"/>
      <c r="G5" s="113"/>
    </row>
    <row r="6" spans="1:7" ht="27" thickBot="1" x14ac:dyDescent="0.3">
      <c r="A6" s="7" t="s">
        <v>18</v>
      </c>
      <c r="B6" s="7" t="s">
        <v>98</v>
      </c>
      <c r="C6" s="8" t="s">
        <v>20</v>
      </c>
      <c r="D6" s="98" t="s">
        <v>2</v>
      </c>
      <c r="E6" s="101" t="s">
        <v>144</v>
      </c>
      <c r="F6" s="101" t="s">
        <v>155</v>
      </c>
      <c r="G6" s="102" t="s">
        <v>89</v>
      </c>
    </row>
    <row r="7" spans="1:7" x14ac:dyDescent="0.25">
      <c r="A7" s="114" t="s">
        <v>45</v>
      </c>
      <c r="B7" s="115"/>
      <c r="C7" s="115"/>
      <c r="D7" s="116"/>
      <c r="E7" s="9"/>
      <c r="F7" s="9"/>
      <c r="G7" s="9"/>
    </row>
    <row r="8" spans="1:7" x14ac:dyDescent="0.25">
      <c r="A8" s="10"/>
      <c r="B8" s="10" t="s">
        <v>3</v>
      </c>
      <c r="C8" s="11"/>
      <c r="D8" s="11" t="s">
        <v>70</v>
      </c>
      <c r="E8" s="11"/>
      <c r="F8" s="12"/>
      <c r="G8" s="12"/>
    </row>
    <row r="9" spans="1:7" x14ac:dyDescent="0.25">
      <c r="A9" s="54">
        <v>41</v>
      </c>
      <c r="B9" s="54"/>
      <c r="C9" s="54">
        <v>312007</v>
      </c>
      <c r="D9" s="13" t="s">
        <v>117</v>
      </c>
      <c r="E9" s="79">
        <f>E91</f>
        <v>256604</v>
      </c>
      <c r="F9" s="16"/>
      <c r="G9" s="16">
        <f>E9+F9</f>
        <v>256604</v>
      </c>
    </row>
    <row r="10" spans="1:7" x14ac:dyDescent="0.25">
      <c r="A10" s="54">
        <v>41</v>
      </c>
      <c r="B10" s="54"/>
      <c r="C10" s="54">
        <v>312007</v>
      </c>
      <c r="D10" s="13" t="s">
        <v>118</v>
      </c>
      <c r="E10" s="79">
        <f>E108-E21-E11</f>
        <v>141659</v>
      </c>
      <c r="F10" s="16">
        <v>15000</v>
      </c>
      <c r="G10" s="16">
        <f t="shared" ref="G10:G17" si="0">E10+F10</f>
        <v>156659</v>
      </c>
    </row>
    <row r="11" spans="1:7" x14ac:dyDescent="0.25">
      <c r="A11" s="54">
        <v>41</v>
      </c>
      <c r="B11" s="54"/>
      <c r="C11" s="54">
        <v>312007</v>
      </c>
      <c r="D11" s="13" t="s">
        <v>82</v>
      </c>
      <c r="E11" s="79">
        <v>1000</v>
      </c>
      <c r="F11" s="16"/>
      <c r="G11" s="16">
        <f t="shared" si="0"/>
        <v>1000</v>
      </c>
    </row>
    <row r="12" spans="1:7" x14ac:dyDescent="0.25">
      <c r="A12" s="54">
        <v>41</v>
      </c>
      <c r="B12" s="54"/>
      <c r="C12" s="54">
        <v>312007</v>
      </c>
      <c r="D12" s="13" t="s">
        <v>86</v>
      </c>
      <c r="E12" s="79">
        <v>0</v>
      </c>
      <c r="F12" s="16"/>
      <c r="G12" s="16">
        <f t="shared" si="0"/>
        <v>0</v>
      </c>
    </row>
    <row r="13" spans="1:7" x14ac:dyDescent="0.25">
      <c r="A13" s="54">
        <v>41</v>
      </c>
      <c r="B13" s="54"/>
      <c r="C13" s="55">
        <v>322005</v>
      </c>
      <c r="D13" s="54" t="s">
        <v>140</v>
      </c>
      <c r="E13" s="80">
        <v>12000</v>
      </c>
      <c r="F13" s="51"/>
      <c r="G13" s="51">
        <f t="shared" si="0"/>
        <v>12000</v>
      </c>
    </row>
    <row r="14" spans="1:7" x14ac:dyDescent="0.25">
      <c r="A14" s="54">
        <v>41</v>
      </c>
      <c r="B14" s="54"/>
      <c r="C14" s="55">
        <v>322005</v>
      </c>
      <c r="D14" s="54" t="s">
        <v>135</v>
      </c>
      <c r="E14" s="80"/>
      <c r="F14" s="51"/>
      <c r="G14" s="51">
        <f t="shared" si="0"/>
        <v>0</v>
      </c>
    </row>
    <row r="15" spans="1:7" x14ac:dyDescent="0.25">
      <c r="A15" s="54">
        <v>41</v>
      </c>
      <c r="B15" s="54"/>
      <c r="C15" s="55">
        <v>322005</v>
      </c>
      <c r="D15" s="54" t="s">
        <v>137</v>
      </c>
      <c r="E15" s="80">
        <f>E117</f>
        <v>133281.82250000001</v>
      </c>
      <c r="F15" s="51">
        <v>-133281.82</v>
      </c>
      <c r="G15" s="51">
        <f t="shared" si="0"/>
        <v>2.5000000023283064E-3</v>
      </c>
    </row>
    <row r="16" spans="1:7" x14ac:dyDescent="0.25">
      <c r="A16" s="54">
        <v>41</v>
      </c>
      <c r="B16" s="54"/>
      <c r="C16" s="55">
        <v>322005</v>
      </c>
      <c r="D16" s="54" t="s">
        <v>145</v>
      </c>
      <c r="E16" s="80">
        <f>E118</f>
        <v>0</v>
      </c>
      <c r="F16" s="51"/>
      <c r="G16" s="51">
        <f t="shared" si="0"/>
        <v>0</v>
      </c>
    </row>
    <row r="17" spans="1:7" x14ac:dyDescent="0.25">
      <c r="A17" s="17">
        <v>41</v>
      </c>
      <c r="B17" s="54"/>
      <c r="C17" s="18">
        <v>453</v>
      </c>
      <c r="D17" s="25" t="s">
        <v>90</v>
      </c>
      <c r="E17" s="81">
        <v>0</v>
      </c>
      <c r="F17" s="78">
        <v>25280.02</v>
      </c>
      <c r="G17" s="78">
        <f t="shared" si="0"/>
        <v>25280.02</v>
      </c>
    </row>
    <row r="18" spans="1:7" x14ac:dyDescent="0.25">
      <c r="A18" s="19" t="s">
        <v>42</v>
      </c>
      <c r="B18" s="19"/>
      <c r="C18" s="20"/>
      <c r="D18" s="21" t="s">
        <v>70</v>
      </c>
      <c r="E18" s="22">
        <f>SUM(E9:E17)</f>
        <v>544544.82250000001</v>
      </c>
      <c r="F18" s="22">
        <f>SUM(F9:F17)</f>
        <v>-93001.8</v>
      </c>
      <c r="G18" s="22">
        <f t="shared" ref="G18" si="1">SUM(G9:G17)</f>
        <v>451543.02250000002</v>
      </c>
    </row>
    <row r="19" spans="1:7" x14ac:dyDescent="0.25">
      <c r="A19" s="10"/>
      <c r="B19" s="10" t="s">
        <v>3</v>
      </c>
      <c r="C19" s="11"/>
      <c r="D19" s="11" t="s">
        <v>71</v>
      </c>
      <c r="E19" s="11"/>
      <c r="F19" s="11"/>
      <c r="G19" s="11"/>
    </row>
    <row r="20" spans="1:7" x14ac:dyDescent="0.25">
      <c r="A20" s="54">
        <v>71</v>
      </c>
      <c r="B20" s="54"/>
      <c r="C20" s="56" t="s">
        <v>95</v>
      </c>
      <c r="D20" s="13" t="s">
        <v>73</v>
      </c>
      <c r="E20" s="79">
        <v>0</v>
      </c>
      <c r="F20" s="79"/>
      <c r="G20" s="16">
        <f>E20+F20</f>
        <v>0</v>
      </c>
    </row>
    <row r="21" spans="1:7" x14ac:dyDescent="0.25">
      <c r="A21" s="54">
        <v>71</v>
      </c>
      <c r="B21" s="54"/>
      <c r="C21" s="56" t="s">
        <v>96</v>
      </c>
      <c r="D21" s="13" t="s">
        <v>72</v>
      </c>
      <c r="E21" s="79">
        <v>46000</v>
      </c>
      <c r="F21" s="79"/>
      <c r="G21" s="16">
        <f>E21+F21</f>
        <v>46000</v>
      </c>
    </row>
    <row r="22" spans="1:7" x14ac:dyDescent="0.25">
      <c r="A22" s="19" t="s">
        <v>42</v>
      </c>
      <c r="B22" s="19"/>
      <c r="C22" s="20"/>
      <c r="D22" s="21" t="s">
        <v>71</v>
      </c>
      <c r="E22" s="23">
        <f>SUM(E20:E21)</f>
        <v>46000</v>
      </c>
      <c r="F22" s="23">
        <f>SUM(F20:F21)</f>
        <v>0</v>
      </c>
      <c r="G22" s="23">
        <f t="shared" ref="G22" si="2">SUM(G20:G21)</f>
        <v>46000</v>
      </c>
    </row>
    <row r="23" spans="1:7" x14ac:dyDescent="0.25">
      <c r="A23" s="108" t="s">
        <v>51</v>
      </c>
      <c r="B23" s="109"/>
      <c r="C23" s="109"/>
      <c r="D23" s="110"/>
      <c r="E23" s="24">
        <f t="shared" ref="E23:G23" si="3">E22+E18</f>
        <v>590544.82250000001</v>
      </c>
      <c r="F23" s="24">
        <f t="shared" ref="F23" si="4">F22+F18</f>
        <v>-93001.8</v>
      </c>
      <c r="G23" s="24">
        <f t="shared" si="3"/>
        <v>497543.02250000002</v>
      </c>
    </row>
    <row r="24" spans="1:7" x14ac:dyDescent="0.25">
      <c r="A24" s="114" t="s">
        <v>53</v>
      </c>
      <c r="B24" s="115"/>
      <c r="C24" s="115"/>
      <c r="D24" s="116"/>
      <c r="E24" s="9"/>
      <c r="F24" s="9"/>
      <c r="G24" s="9"/>
    </row>
    <row r="25" spans="1:7" x14ac:dyDescent="0.25">
      <c r="A25" s="10"/>
      <c r="B25" s="10" t="s">
        <v>3</v>
      </c>
      <c r="C25" s="11"/>
      <c r="D25" s="11" t="s">
        <v>74</v>
      </c>
      <c r="E25" s="11"/>
      <c r="F25" s="11"/>
      <c r="G25" s="11"/>
    </row>
    <row r="26" spans="1:7" x14ac:dyDescent="0.25">
      <c r="A26" s="56" t="s">
        <v>97</v>
      </c>
      <c r="B26" s="54"/>
      <c r="C26" s="54">
        <v>322005</v>
      </c>
      <c r="D26" s="13" t="s">
        <v>75</v>
      </c>
      <c r="E26" s="80">
        <f>SUM(E159:E165)</f>
        <v>17143</v>
      </c>
      <c r="F26" s="51"/>
      <c r="G26" s="51">
        <f t="shared" ref="G26:G27" si="5">E26+F26</f>
        <v>17143</v>
      </c>
    </row>
    <row r="27" spans="1:7" x14ac:dyDescent="0.25">
      <c r="A27" s="56">
        <v>41</v>
      </c>
      <c r="B27" s="54"/>
      <c r="C27" s="54">
        <v>322005</v>
      </c>
      <c r="D27" s="13" t="s">
        <v>126</v>
      </c>
      <c r="E27" s="80"/>
      <c r="F27" s="51"/>
      <c r="G27" s="51">
        <f t="shared" si="5"/>
        <v>0</v>
      </c>
    </row>
    <row r="28" spans="1:7" x14ac:dyDescent="0.25">
      <c r="A28" s="54">
        <v>41</v>
      </c>
      <c r="B28" s="54"/>
      <c r="C28" s="55">
        <v>322005</v>
      </c>
      <c r="D28" s="54" t="s">
        <v>147</v>
      </c>
      <c r="E28" s="80"/>
      <c r="F28" s="51">
        <f>309495.73-2500-2700</f>
        <v>304295.73</v>
      </c>
      <c r="G28" s="51">
        <f>E28+F28</f>
        <v>304295.73</v>
      </c>
    </row>
    <row r="29" spans="1:7" x14ac:dyDescent="0.25">
      <c r="A29" s="56">
        <v>41</v>
      </c>
      <c r="B29" s="54"/>
      <c r="C29" s="55">
        <v>322005</v>
      </c>
      <c r="D29" s="54" t="s">
        <v>134</v>
      </c>
      <c r="E29" s="80"/>
      <c r="F29" s="51"/>
      <c r="G29" s="51">
        <f t="shared" ref="G29" si="6">E29+F29</f>
        <v>0</v>
      </c>
    </row>
    <row r="30" spans="1:7" x14ac:dyDescent="0.25">
      <c r="A30" s="100">
        <v>41</v>
      </c>
      <c r="B30" s="54"/>
      <c r="C30" s="55">
        <v>312007</v>
      </c>
      <c r="D30" s="54" t="s">
        <v>138</v>
      </c>
      <c r="E30" s="82">
        <v>30000</v>
      </c>
      <c r="F30" s="28"/>
      <c r="G30" s="16">
        <f>E30+F30</f>
        <v>30000</v>
      </c>
    </row>
    <row r="31" spans="1:7" x14ac:dyDescent="0.25">
      <c r="A31" s="94">
        <v>41</v>
      </c>
      <c r="B31" s="54"/>
      <c r="C31" s="55">
        <v>453</v>
      </c>
      <c r="D31" s="25" t="s">
        <v>90</v>
      </c>
      <c r="E31" s="81"/>
      <c r="F31" s="78">
        <v>12208.64</v>
      </c>
      <c r="G31" s="78">
        <f t="shared" ref="G31" si="7">E31+F31</f>
        <v>12208.64</v>
      </c>
    </row>
    <row r="32" spans="1:7" x14ac:dyDescent="0.25">
      <c r="A32" s="19" t="s">
        <v>42</v>
      </c>
      <c r="B32" s="19"/>
      <c r="C32" s="20"/>
      <c r="D32" s="21" t="s">
        <v>70</v>
      </c>
      <c r="E32" s="22">
        <f>SUM(E26:E31)</f>
        <v>47143</v>
      </c>
      <c r="F32" s="22">
        <f t="shared" ref="F32:G32" si="8">SUM(F26:F31)</f>
        <v>316504.37</v>
      </c>
      <c r="G32" s="22">
        <f t="shared" si="8"/>
        <v>363647.37</v>
      </c>
    </row>
    <row r="33" spans="1:9" x14ac:dyDescent="0.25">
      <c r="A33" s="10"/>
      <c r="B33" s="10" t="s">
        <v>3</v>
      </c>
      <c r="C33" s="11"/>
      <c r="D33" s="11" t="s">
        <v>71</v>
      </c>
      <c r="E33" s="11"/>
      <c r="F33" s="11"/>
      <c r="G33" s="11"/>
    </row>
    <row r="34" spans="1:9" s="27" customFormat="1" ht="12.75" x14ac:dyDescent="0.2">
      <c r="A34" s="57" t="s">
        <v>99</v>
      </c>
      <c r="B34" s="58"/>
      <c r="C34" s="59">
        <v>453</v>
      </c>
      <c r="D34" s="25" t="s">
        <v>90</v>
      </c>
      <c r="E34" s="81">
        <v>13656</v>
      </c>
      <c r="F34" s="78">
        <v>22076.78</v>
      </c>
      <c r="G34" s="78">
        <f t="shared" ref="G34" si="9">E34+F34</f>
        <v>35732.78</v>
      </c>
    </row>
    <row r="35" spans="1:9" s="27" customFormat="1" ht="12.75" x14ac:dyDescent="0.2">
      <c r="A35" s="58">
        <v>71</v>
      </c>
      <c r="B35" s="58"/>
      <c r="C35" s="59">
        <v>223001</v>
      </c>
      <c r="D35" s="25" t="s">
        <v>64</v>
      </c>
      <c r="E35" s="26">
        <v>4000</v>
      </c>
      <c r="F35" s="16"/>
      <c r="G35" s="16">
        <f>E35+F35</f>
        <v>4000</v>
      </c>
    </row>
    <row r="36" spans="1:9" x14ac:dyDescent="0.25">
      <c r="A36" s="58">
        <v>71</v>
      </c>
      <c r="B36" s="60"/>
      <c r="C36" s="59">
        <v>223001</v>
      </c>
      <c r="D36" s="14" t="s">
        <v>87</v>
      </c>
      <c r="E36" s="26">
        <v>1000</v>
      </c>
      <c r="F36" s="16"/>
      <c r="G36" s="16">
        <f t="shared" ref="G36:G43" si="10">E36+F36</f>
        <v>1000</v>
      </c>
    </row>
    <row r="37" spans="1:9" s="4" customFormat="1" x14ac:dyDescent="0.25">
      <c r="A37" s="58">
        <v>71</v>
      </c>
      <c r="B37" s="58"/>
      <c r="C37" s="59">
        <v>223001</v>
      </c>
      <c r="D37" s="30" t="s">
        <v>54</v>
      </c>
      <c r="E37" s="15">
        <v>1800</v>
      </c>
      <c r="F37" s="28"/>
      <c r="G37" s="16">
        <f t="shared" si="10"/>
        <v>1800</v>
      </c>
    </row>
    <row r="38" spans="1:9" s="4" customFormat="1" x14ac:dyDescent="0.25">
      <c r="A38" s="58">
        <v>71</v>
      </c>
      <c r="B38" s="58"/>
      <c r="C38" s="59">
        <v>223001</v>
      </c>
      <c r="D38" s="30" t="s">
        <v>76</v>
      </c>
      <c r="E38" s="15">
        <v>54360</v>
      </c>
      <c r="F38" s="28"/>
      <c r="G38" s="16">
        <f t="shared" si="10"/>
        <v>54360</v>
      </c>
    </row>
    <row r="39" spans="1:9" s="4" customFormat="1" x14ac:dyDescent="0.25">
      <c r="A39" s="58">
        <v>71</v>
      </c>
      <c r="B39" s="58"/>
      <c r="C39" s="59">
        <v>223001</v>
      </c>
      <c r="D39" s="30" t="s">
        <v>77</v>
      </c>
      <c r="E39" s="15">
        <v>3600</v>
      </c>
      <c r="F39" s="28"/>
      <c r="G39" s="16">
        <f t="shared" si="10"/>
        <v>3600</v>
      </c>
    </row>
    <row r="40" spans="1:9" s="4" customFormat="1" x14ac:dyDescent="0.25">
      <c r="A40" s="58">
        <v>71</v>
      </c>
      <c r="B40" s="58"/>
      <c r="C40" s="59">
        <v>223001</v>
      </c>
      <c r="D40" s="30" t="s">
        <v>78</v>
      </c>
      <c r="E40" s="15">
        <v>240</v>
      </c>
      <c r="F40" s="28"/>
      <c r="G40" s="16">
        <f t="shared" si="10"/>
        <v>240</v>
      </c>
    </row>
    <row r="41" spans="1:9" s="4" customFormat="1" x14ac:dyDescent="0.25">
      <c r="A41" s="58">
        <v>71</v>
      </c>
      <c r="B41" s="58"/>
      <c r="C41" s="59">
        <v>223001</v>
      </c>
      <c r="D41" s="30" t="s">
        <v>79</v>
      </c>
      <c r="E41" s="15">
        <v>60</v>
      </c>
      <c r="F41" s="28"/>
      <c r="G41" s="16">
        <f t="shared" si="10"/>
        <v>60</v>
      </c>
    </row>
    <row r="42" spans="1:9" s="32" customFormat="1" ht="12.75" x14ac:dyDescent="0.2">
      <c r="A42" s="58">
        <v>71</v>
      </c>
      <c r="B42" s="54"/>
      <c r="C42" s="59">
        <v>223001</v>
      </c>
      <c r="D42" s="13" t="s">
        <v>80</v>
      </c>
      <c r="E42" s="31">
        <v>117840</v>
      </c>
      <c r="F42" s="50"/>
      <c r="G42" s="16">
        <f t="shared" si="10"/>
        <v>117840</v>
      </c>
    </row>
    <row r="43" spans="1:9" x14ac:dyDescent="0.25">
      <c r="A43" s="58">
        <v>71</v>
      </c>
      <c r="B43" s="54"/>
      <c r="C43" s="56">
        <v>292</v>
      </c>
      <c r="D43" s="13" t="s">
        <v>81</v>
      </c>
      <c r="E43" s="15">
        <v>2500</v>
      </c>
      <c r="F43" s="79"/>
      <c r="G43" s="16">
        <f t="shared" si="10"/>
        <v>2500</v>
      </c>
    </row>
    <row r="44" spans="1:9" x14ac:dyDescent="0.25">
      <c r="A44" s="19" t="s">
        <v>42</v>
      </c>
      <c r="B44" s="19"/>
      <c r="C44" s="20"/>
      <c r="D44" s="21" t="s">
        <v>71</v>
      </c>
      <c r="E44" s="83">
        <f>SUM(E34:E43)</f>
        <v>199056</v>
      </c>
      <c r="F44" s="22">
        <f t="shared" ref="F44:G44" si="11">SUM(F34:F43)</f>
        <v>22076.78</v>
      </c>
      <c r="G44" s="83">
        <f t="shared" si="11"/>
        <v>221132.78</v>
      </c>
    </row>
    <row r="45" spans="1:9" ht="15.75" thickBot="1" x14ac:dyDescent="0.3">
      <c r="A45" s="108" t="s">
        <v>67</v>
      </c>
      <c r="B45" s="109"/>
      <c r="C45" s="109"/>
      <c r="D45" s="110"/>
      <c r="E45" s="84">
        <f t="shared" ref="E45:G45" si="12">SUM(E44,E32)</f>
        <v>246199</v>
      </c>
      <c r="F45" s="24">
        <f>SUM(F44,F32)</f>
        <v>338581.15</v>
      </c>
      <c r="G45" s="24">
        <f t="shared" si="12"/>
        <v>584780.15</v>
      </c>
      <c r="I45" s="99"/>
    </row>
    <row r="46" spans="1:9" ht="16.5" thickBot="1" x14ac:dyDescent="0.3">
      <c r="A46" s="33"/>
      <c r="B46" s="106" t="s">
        <v>4</v>
      </c>
      <c r="C46" s="107"/>
      <c r="D46" s="107"/>
      <c r="E46" s="85">
        <f>E45+E23</f>
        <v>836743.82250000001</v>
      </c>
      <c r="F46" s="34">
        <f>F45+F23</f>
        <v>245579.35000000003</v>
      </c>
      <c r="G46" s="34">
        <f t="shared" ref="G46" si="13">G45+G23</f>
        <v>1082323.1725000001</v>
      </c>
    </row>
    <row r="47" spans="1:9" x14ac:dyDescent="0.25">
      <c r="A47" s="32"/>
      <c r="B47" s="32"/>
      <c r="C47" s="32"/>
      <c r="D47" s="32"/>
      <c r="E47" s="32"/>
      <c r="F47" s="32"/>
      <c r="G47" s="32"/>
    </row>
    <row r="48" spans="1:9" ht="8.25" customHeight="1" x14ac:dyDescent="0.25">
      <c r="A48" s="32"/>
      <c r="B48" s="32"/>
      <c r="C48" s="32"/>
      <c r="D48" s="32"/>
      <c r="E48" s="32"/>
      <c r="F48" s="32"/>
      <c r="G48" s="32"/>
    </row>
    <row r="49" spans="1:7" ht="15.75" thickBot="1" x14ac:dyDescent="0.3">
      <c r="A49" s="6"/>
      <c r="B49" s="6" t="s">
        <v>5</v>
      </c>
      <c r="C49" s="4"/>
      <c r="D49" s="5"/>
      <c r="E49" s="111" t="s">
        <v>15</v>
      </c>
      <c r="F49" s="112"/>
      <c r="G49" s="113"/>
    </row>
    <row r="50" spans="1:7" ht="27" thickBot="1" x14ac:dyDescent="0.3">
      <c r="A50" s="7" t="s">
        <v>18</v>
      </c>
      <c r="B50" s="7" t="s">
        <v>98</v>
      </c>
      <c r="C50" s="8" t="s">
        <v>20</v>
      </c>
      <c r="D50" s="97" t="s">
        <v>2</v>
      </c>
      <c r="E50" s="101" t="s">
        <v>144</v>
      </c>
      <c r="F50" s="101" t="s">
        <v>155</v>
      </c>
      <c r="G50" s="102" t="s">
        <v>89</v>
      </c>
    </row>
    <row r="51" spans="1:7" x14ac:dyDescent="0.25">
      <c r="A51" s="114" t="s">
        <v>45</v>
      </c>
      <c r="B51" s="115"/>
      <c r="C51" s="115"/>
      <c r="D51" s="116"/>
      <c r="E51" s="9"/>
      <c r="F51" s="9"/>
      <c r="G51" s="9"/>
    </row>
    <row r="52" spans="1:7" x14ac:dyDescent="0.25">
      <c r="A52" s="61" t="s">
        <v>19</v>
      </c>
      <c r="B52" s="61" t="s">
        <v>100</v>
      </c>
      <c r="C52" s="56" t="s">
        <v>101</v>
      </c>
      <c r="D52" s="13" t="s">
        <v>21</v>
      </c>
      <c r="E52" s="82">
        <v>97500</v>
      </c>
      <c r="F52" s="28"/>
      <c r="G52" s="16">
        <f t="shared" ref="G52:G66" si="14">E52+F52</f>
        <v>97500</v>
      </c>
    </row>
    <row r="53" spans="1:7" x14ac:dyDescent="0.25">
      <c r="A53" s="61" t="s">
        <v>19</v>
      </c>
      <c r="B53" s="61" t="s">
        <v>100</v>
      </c>
      <c r="C53" s="54">
        <v>620</v>
      </c>
      <c r="D53" s="13" t="s">
        <v>23</v>
      </c>
      <c r="E53" s="82">
        <f>ROUND((0.3495*E52)+(0.02*E52),0)</f>
        <v>36026</v>
      </c>
      <c r="F53" s="28"/>
      <c r="G53" s="16">
        <f t="shared" si="14"/>
        <v>36026</v>
      </c>
    </row>
    <row r="54" spans="1:7" x14ac:dyDescent="0.25">
      <c r="A54" s="61" t="s">
        <v>19</v>
      </c>
      <c r="B54" s="61" t="s">
        <v>100</v>
      </c>
      <c r="C54" s="54">
        <v>640</v>
      </c>
      <c r="D54" s="13" t="s">
        <v>93</v>
      </c>
      <c r="E54" s="82">
        <v>800</v>
      </c>
      <c r="F54" s="28"/>
      <c r="G54" s="16">
        <f t="shared" si="14"/>
        <v>800</v>
      </c>
    </row>
    <row r="55" spans="1:7" x14ac:dyDescent="0.25">
      <c r="A55" s="61" t="s">
        <v>19</v>
      </c>
      <c r="B55" s="61" t="s">
        <v>100</v>
      </c>
      <c r="C55" s="56" t="s">
        <v>148</v>
      </c>
      <c r="D55" s="13" t="s">
        <v>10</v>
      </c>
      <c r="E55" s="82">
        <v>3000</v>
      </c>
      <c r="F55" s="28"/>
      <c r="G55" s="16">
        <f t="shared" si="14"/>
        <v>3000</v>
      </c>
    </row>
    <row r="56" spans="1:7" x14ac:dyDescent="0.25">
      <c r="A56" s="61" t="s">
        <v>19</v>
      </c>
      <c r="B56" s="61" t="s">
        <v>100</v>
      </c>
      <c r="C56" s="56" t="s">
        <v>149</v>
      </c>
      <c r="D56" s="13" t="s">
        <v>26</v>
      </c>
      <c r="E56" s="82">
        <v>75</v>
      </c>
      <c r="F56" s="28"/>
      <c r="G56" s="16">
        <f t="shared" si="14"/>
        <v>75</v>
      </c>
    </row>
    <row r="57" spans="1:7" x14ac:dyDescent="0.25">
      <c r="A57" s="61" t="s">
        <v>19</v>
      </c>
      <c r="B57" s="61" t="s">
        <v>100</v>
      </c>
      <c r="C57" s="56" t="s">
        <v>150</v>
      </c>
      <c r="D57" s="13" t="s">
        <v>24</v>
      </c>
      <c r="E57" s="82">
        <v>1450</v>
      </c>
      <c r="F57" s="28"/>
      <c r="G57" s="16">
        <f t="shared" si="14"/>
        <v>1450</v>
      </c>
    </row>
    <row r="58" spans="1:7" x14ac:dyDescent="0.25">
      <c r="A58" s="61" t="s">
        <v>19</v>
      </c>
      <c r="B58" s="61" t="s">
        <v>100</v>
      </c>
      <c r="C58" s="56" t="s">
        <v>151</v>
      </c>
      <c r="D58" s="13" t="s">
        <v>84</v>
      </c>
      <c r="E58" s="82">
        <v>4000</v>
      </c>
      <c r="F58" s="28"/>
      <c r="G58" s="16">
        <f t="shared" si="14"/>
        <v>4000</v>
      </c>
    </row>
    <row r="59" spans="1:7" x14ac:dyDescent="0.25">
      <c r="A59" s="61" t="s">
        <v>19</v>
      </c>
      <c r="B59" s="61" t="s">
        <v>100</v>
      </c>
      <c r="C59" s="54">
        <v>637014</v>
      </c>
      <c r="D59" s="13" t="s">
        <v>12</v>
      </c>
      <c r="E59" s="82">
        <v>5280</v>
      </c>
      <c r="F59" s="28"/>
      <c r="G59" s="16">
        <f t="shared" si="14"/>
        <v>5280</v>
      </c>
    </row>
    <row r="60" spans="1:7" x14ac:dyDescent="0.25">
      <c r="A60" s="61" t="s">
        <v>19</v>
      </c>
      <c r="B60" s="61" t="s">
        <v>100</v>
      </c>
      <c r="C60" s="54">
        <v>637016</v>
      </c>
      <c r="D60" s="13" t="s">
        <v>25</v>
      </c>
      <c r="E60" s="82">
        <f>ROUND(0.011*E52,0)</f>
        <v>1073</v>
      </c>
      <c r="F60" s="28"/>
      <c r="G60" s="16">
        <f t="shared" si="14"/>
        <v>1073</v>
      </c>
    </row>
    <row r="61" spans="1:7" x14ac:dyDescent="0.25">
      <c r="A61" s="61" t="s">
        <v>19</v>
      </c>
      <c r="B61" s="61" t="s">
        <v>100</v>
      </c>
      <c r="C61" s="54" t="s">
        <v>152</v>
      </c>
      <c r="D61" s="13" t="s">
        <v>92</v>
      </c>
      <c r="E61" s="82">
        <v>4000</v>
      </c>
      <c r="F61" s="28"/>
      <c r="G61" s="16">
        <f t="shared" si="14"/>
        <v>4000</v>
      </c>
    </row>
    <row r="62" spans="1:7" x14ac:dyDescent="0.25">
      <c r="A62" s="61" t="s">
        <v>19</v>
      </c>
      <c r="B62" s="61" t="s">
        <v>100</v>
      </c>
      <c r="C62" s="54">
        <v>630</v>
      </c>
      <c r="D62" s="13" t="s">
        <v>27</v>
      </c>
      <c r="E62" s="82">
        <v>4100</v>
      </c>
      <c r="F62" s="28"/>
      <c r="G62" s="16">
        <f t="shared" si="14"/>
        <v>4100</v>
      </c>
    </row>
    <row r="63" spans="1:7" x14ac:dyDescent="0.25">
      <c r="A63" s="36"/>
      <c r="B63" s="36"/>
      <c r="C63" s="37"/>
      <c r="D63" s="38" t="s">
        <v>6</v>
      </c>
      <c r="E63" s="86"/>
      <c r="F63" s="40"/>
      <c r="G63" s="40"/>
    </row>
    <row r="64" spans="1:7" x14ac:dyDescent="0.25">
      <c r="A64" s="61" t="s">
        <v>19</v>
      </c>
      <c r="B64" s="61" t="s">
        <v>102</v>
      </c>
      <c r="C64" s="54">
        <v>630</v>
      </c>
      <c r="D64" s="41" t="s">
        <v>124</v>
      </c>
      <c r="E64" s="82">
        <v>0</v>
      </c>
      <c r="F64" s="28"/>
      <c r="G64" s="16">
        <f t="shared" si="14"/>
        <v>0</v>
      </c>
    </row>
    <row r="65" spans="1:8" x14ac:dyDescent="0.25">
      <c r="A65" s="61" t="s">
        <v>19</v>
      </c>
      <c r="B65" s="61" t="s">
        <v>102</v>
      </c>
      <c r="C65" s="54">
        <v>630</v>
      </c>
      <c r="D65" s="42" t="s">
        <v>28</v>
      </c>
      <c r="E65" s="82">
        <v>100</v>
      </c>
      <c r="F65" s="28"/>
      <c r="G65" s="16">
        <f t="shared" si="14"/>
        <v>100</v>
      </c>
    </row>
    <row r="66" spans="1:8" x14ac:dyDescent="0.25">
      <c r="A66" s="61" t="s">
        <v>19</v>
      </c>
      <c r="B66" s="61" t="s">
        <v>102</v>
      </c>
      <c r="C66" s="54">
        <v>630</v>
      </c>
      <c r="D66" s="42" t="s">
        <v>32</v>
      </c>
      <c r="E66" s="82">
        <v>5000</v>
      </c>
      <c r="F66" s="28"/>
      <c r="G66" s="16">
        <f t="shared" si="14"/>
        <v>5000</v>
      </c>
    </row>
    <row r="67" spans="1:8" x14ac:dyDescent="0.25">
      <c r="A67" s="19" t="s">
        <v>42</v>
      </c>
      <c r="B67" s="19"/>
      <c r="C67" s="20"/>
      <c r="D67" s="21" t="s">
        <v>22</v>
      </c>
      <c r="E67" s="83">
        <f t="shared" ref="E67:G67" si="15">SUM(E64:E66)</f>
        <v>5100</v>
      </c>
      <c r="F67" s="22"/>
      <c r="G67" s="22">
        <f t="shared" si="15"/>
        <v>5100</v>
      </c>
    </row>
    <row r="68" spans="1:8" x14ac:dyDescent="0.25">
      <c r="A68" s="36"/>
      <c r="B68" s="36"/>
      <c r="C68" s="37"/>
      <c r="D68" s="38" t="s">
        <v>7</v>
      </c>
      <c r="E68" s="86"/>
      <c r="F68" s="40"/>
      <c r="G68" s="40"/>
    </row>
    <row r="69" spans="1:8" s="43" customFormat="1" x14ac:dyDescent="0.25">
      <c r="A69" s="61" t="s">
        <v>19</v>
      </c>
      <c r="B69" s="61" t="s">
        <v>103</v>
      </c>
      <c r="C69" s="54">
        <v>630</v>
      </c>
      <c r="D69" s="13" t="s">
        <v>29</v>
      </c>
      <c r="E69" s="82">
        <v>0</v>
      </c>
      <c r="F69" s="28"/>
      <c r="G69" s="16">
        <f t="shared" ref="G69:G72" si="16">E69+F69</f>
        <v>0</v>
      </c>
      <c r="H69" s="2"/>
    </row>
    <row r="70" spans="1:8" x14ac:dyDescent="0.25">
      <c r="A70" s="61" t="s">
        <v>19</v>
      </c>
      <c r="B70" s="61" t="s">
        <v>103</v>
      </c>
      <c r="C70" s="54">
        <v>630</v>
      </c>
      <c r="D70" s="13" t="s">
        <v>30</v>
      </c>
      <c r="E70" s="82">
        <v>0</v>
      </c>
      <c r="F70" s="28"/>
      <c r="G70" s="16">
        <f t="shared" si="16"/>
        <v>0</v>
      </c>
    </row>
    <row r="71" spans="1:8" x14ac:dyDescent="0.25">
      <c r="A71" s="61" t="s">
        <v>19</v>
      </c>
      <c r="B71" s="61" t="s">
        <v>103</v>
      </c>
      <c r="C71" s="54">
        <v>630</v>
      </c>
      <c r="D71" s="13" t="s">
        <v>133</v>
      </c>
      <c r="E71" s="82">
        <v>10000</v>
      </c>
      <c r="F71" s="28"/>
      <c r="G71" s="16">
        <f t="shared" si="16"/>
        <v>10000</v>
      </c>
    </row>
    <row r="72" spans="1:8" x14ac:dyDescent="0.25">
      <c r="A72" s="61" t="s">
        <v>19</v>
      </c>
      <c r="B72" s="61" t="s">
        <v>103</v>
      </c>
      <c r="C72" s="54">
        <v>630</v>
      </c>
      <c r="D72" s="13" t="s">
        <v>31</v>
      </c>
      <c r="E72" s="82">
        <v>0</v>
      </c>
      <c r="F72" s="28"/>
      <c r="G72" s="16">
        <f t="shared" si="16"/>
        <v>0</v>
      </c>
    </row>
    <row r="73" spans="1:8" x14ac:dyDescent="0.25">
      <c r="A73" s="19" t="s">
        <v>42</v>
      </c>
      <c r="B73" s="19"/>
      <c r="C73" s="44"/>
      <c r="D73" s="21" t="s">
        <v>7</v>
      </c>
      <c r="E73" s="87">
        <f>SUM(E69:E72)</f>
        <v>10000</v>
      </c>
      <c r="F73" s="87">
        <f t="shared" ref="F73:G73" si="17">SUM(F69:F72)</f>
        <v>0</v>
      </c>
      <c r="G73" s="87">
        <f t="shared" si="17"/>
        <v>10000</v>
      </c>
    </row>
    <row r="74" spans="1:8" x14ac:dyDescent="0.25">
      <c r="A74" s="36"/>
      <c r="B74" s="36"/>
      <c r="C74" s="37"/>
      <c r="D74" s="38" t="s">
        <v>9</v>
      </c>
      <c r="E74" s="86"/>
      <c r="F74" s="40"/>
      <c r="G74" s="40"/>
    </row>
    <row r="75" spans="1:8" s="43" customFormat="1" x14ac:dyDescent="0.25">
      <c r="A75" s="61" t="s">
        <v>19</v>
      </c>
      <c r="B75" s="62" t="s">
        <v>100</v>
      </c>
      <c r="C75" s="54">
        <v>630</v>
      </c>
      <c r="D75" s="45" t="s">
        <v>33</v>
      </c>
      <c r="E75" s="82">
        <v>41300</v>
      </c>
      <c r="F75" s="28"/>
      <c r="G75" s="16">
        <f t="shared" ref="G75:G78" si="18">E75+F75</f>
        <v>41300</v>
      </c>
      <c r="H75" s="2"/>
    </row>
    <row r="76" spans="1:8" s="43" customFormat="1" x14ac:dyDescent="0.25">
      <c r="A76" s="61" t="s">
        <v>19</v>
      </c>
      <c r="B76" s="62" t="s">
        <v>100</v>
      </c>
      <c r="C76" s="54">
        <v>630</v>
      </c>
      <c r="D76" s="45" t="s">
        <v>94</v>
      </c>
      <c r="E76" s="82"/>
      <c r="F76" s="28"/>
      <c r="G76" s="16"/>
      <c r="H76" s="2"/>
    </row>
    <row r="77" spans="1:8" s="32" customFormat="1" x14ac:dyDescent="0.25">
      <c r="A77" s="61" t="s">
        <v>19</v>
      </c>
      <c r="B77" s="62" t="s">
        <v>100</v>
      </c>
      <c r="C77" s="54">
        <v>630</v>
      </c>
      <c r="D77" s="45" t="s">
        <v>34</v>
      </c>
      <c r="E77" s="79">
        <v>11000</v>
      </c>
      <c r="F77" s="16"/>
      <c r="G77" s="16">
        <f t="shared" si="18"/>
        <v>11000</v>
      </c>
      <c r="H77" s="2"/>
    </row>
    <row r="78" spans="1:8" s="32" customFormat="1" x14ac:dyDescent="0.25">
      <c r="A78" s="61" t="s">
        <v>19</v>
      </c>
      <c r="B78" s="62" t="s">
        <v>100</v>
      </c>
      <c r="C78" s="54">
        <v>630</v>
      </c>
      <c r="D78" s="45" t="s">
        <v>35</v>
      </c>
      <c r="E78" s="79">
        <v>200</v>
      </c>
      <c r="F78" s="16"/>
      <c r="G78" s="16">
        <f t="shared" si="18"/>
        <v>200</v>
      </c>
      <c r="H78" s="2"/>
    </row>
    <row r="79" spans="1:8" x14ac:dyDescent="0.25">
      <c r="A79" s="19" t="s">
        <v>42</v>
      </c>
      <c r="B79" s="19"/>
      <c r="C79" s="44"/>
      <c r="D79" s="21" t="s">
        <v>9</v>
      </c>
      <c r="E79" s="83">
        <f t="shared" ref="E79:G79" si="19">SUM(E75:E78)</f>
        <v>52500</v>
      </c>
      <c r="F79" s="83">
        <f t="shared" si="19"/>
        <v>0</v>
      </c>
      <c r="G79" s="83">
        <f t="shared" si="19"/>
        <v>52500</v>
      </c>
    </row>
    <row r="80" spans="1:8" x14ac:dyDescent="0.25">
      <c r="A80" s="36"/>
      <c r="B80" s="36"/>
      <c r="C80" s="37"/>
      <c r="D80" s="38" t="s">
        <v>11</v>
      </c>
      <c r="E80" s="86"/>
      <c r="F80" s="40"/>
      <c r="G80" s="40"/>
    </row>
    <row r="81" spans="1:8" s="43" customFormat="1" x14ac:dyDescent="0.25">
      <c r="A81" s="61" t="s">
        <v>19</v>
      </c>
      <c r="B81" s="62" t="s">
        <v>104</v>
      </c>
      <c r="C81" s="54">
        <v>717</v>
      </c>
      <c r="D81" s="13" t="s">
        <v>36</v>
      </c>
      <c r="E81" s="80">
        <v>10000</v>
      </c>
      <c r="F81" s="51"/>
      <c r="G81" s="51">
        <f t="shared" ref="G81:G82" si="20">E81+F81</f>
        <v>10000</v>
      </c>
      <c r="H81" s="2"/>
    </row>
    <row r="82" spans="1:8" s="43" customFormat="1" x14ac:dyDescent="0.25">
      <c r="A82" s="61" t="s">
        <v>19</v>
      </c>
      <c r="B82" s="61" t="s">
        <v>104</v>
      </c>
      <c r="C82" s="54">
        <v>630</v>
      </c>
      <c r="D82" s="13" t="s">
        <v>37</v>
      </c>
      <c r="E82" s="82">
        <v>6500</v>
      </c>
      <c r="F82" s="28"/>
      <c r="G82" s="16">
        <f t="shared" si="20"/>
        <v>6500</v>
      </c>
      <c r="H82" s="2"/>
    </row>
    <row r="83" spans="1:8" s="43" customFormat="1" x14ac:dyDescent="0.25">
      <c r="A83" s="61" t="s">
        <v>19</v>
      </c>
      <c r="B83" s="62" t="s">
        <v>105</v>
      </c>
      <c r="C83" s="54">
        <v>717</v>
      </c>
      <c r="D83" s="13" t="s">
        <v>38</v>
      </c>
      <c r="E83" s="80">
        <v>0</v>
      </c>
      <c r="F83" s="51"/>
      <c r="G83" s="51">
        <f t="shared" ref="G83:G85" si="21">E83+F83</f>
        <v>0</v>
      </c>
      <c r="H83" s="2"/>
    </row>
    <row r="84" spans="1:8" s="43" customFormat="1" x14ac:dyDescent="0.25">
      <c r="A84" s="61" t="s">
        <v>19</v>
      </c>
      <c r="B84" s="61" t="s">
        <v>105</v>
      </c>
      <c r="C84" s="54">
        <v>630</v>
      </c>
      <c r="D84" s="13" t="s">
        <v>39</v>
      </c>
      <c r="E84" s="82">
        <v>500</v>
      </c>
      <c r="F84" s="28"/>
      <c r="G84" s="16">
        <f t="shared" si="21"/>
        <v>500</v>
      </c>
      <c r="H84" s="2"/>
    </row>
    <row r="85" spans="1:8" s="43" customFormat="1" x14ac:dyDescent="0.25">
      <c r="A85" s="61" t="s">
        <v>19</v>
      </c>
      <c r="B85" s="62" t="s">
        <v>106</v>
      </c>
      <c r="C85" s="54">
        <v>630</v>
      </c>
      <c r="D85" s="13" t="s">
        <v>40</v>
      </c>
      <c r="E85" s="82">
        <v>1500</v>
      </c>
      <c r="F85" s="28"/>
      <c r="G85" s="16">
        <f t="shared" si="21"/>
        <v>1500</v>
      </c>
      <c r="H85" s="2"/>
    </row>
    <row r="86" spans="1:8" x14ac:dyDescent="0.25">
      <c r="A86" s="19" t="s">
        <v>42</v>
      </c>
      <c r="B86" s="19"/>
      <c r="C86" s="44"/>
      <c r="D86" s="21" t="s">
        <v>11</v>
      </c>
      <c r="E86" s="83">
        <f>SUM(E81:E85)</f>
        <v>18500</v>
      </c>
      <c r="F86" s="83">
        <f>SUM(F81:F85)</f>
        <v>0</v>
      </c>
      <c r="G86" s="22">
        <f t="shared" ref="G86" si="22">SUM(G81:G85)</f>
        <v>18500</v>
      </c>
    </row>
    <row r="87" spans="1:8" x14ac:dyDescent="0.25">
      <c r="A87" s="36"/>
      <c r="B87" s="36"/>
      <c r="C87" s="37"/>
      <c r="D87" s="38" t="s">
        <v>13</v>
      </c>
      <c r="E87" s="86"/>
      <c r="F87" s="40"/>
      <c r="G87" s="40"/>
    </row>
    <row r="88" spans="1:8" s="43" customFormat="1" x14ac:dyDescent="0.25">
      <c r="A88" s="61" t="s">
        <v>19</v>
      </c>
      <c r="B88" s="62" t="s">
        <v>106</v>
      </c>
      <c r="C88" s="54">
        <v>630</v>
      </c>
      <c r="D88" s="13" t="s">
        <v>41</v>
      </c>
      <c r="E88" s="82">
        <v>200</v>
      </c>
      <c r="F88" s="28"/>
      <c r="G88" s="16">
        <f t="shared" ref="G88:G89" si="23">E88+F88</f>
        <v>200</v>
      </c>
      <c r="H88" s="2"/>
    </row>
    <row r="89" spans="1:8" s="43" customFormat="1" x14ac:dyDescent="0.25">
      <c r="A89" s="61" t="s">
        <v>19</v>
      </c>
      <c r="B89" s="61" t="s">
        <v>100</v>
      </c>
      <c r="C89" s="54">
        <v>630</v>
      </c>
      <c r="D89" s="13" t="s">
        <v>120</v>
      </c>
      <c r="E89" s="82">
        <v>13000</v>
      </c>
      <c r="F89" s="28"/>
      <c r="G89" s="16">
        <f t="shared" si="23"/>
        <v>13000</v>
      </c>
      <c r="H89" s="2"/>
    </row>
    <row r="90" spans="1:8" x14ac:dyDescent="0.25">
      <c r="A90" s="46"/>
      <c r="B90" s="19"/>
      <c r="C90" s="44"/>
      <c r="D90" s="21" t="s">
        <v>13</v>
      </c>
      <c r="E90" s="83">
        <f t="shared" ref="E90" si="24">SUM(E88:E89)</f>
        <v>13200</v>
      </c>
      <c r="F90" s="83">
        <f t="shared" ref="F90:G90" si="25">SUM(F88:F89)</f>
        <v>0</v>
      </c>
      <c r="G90" s="22">
        <f t="shared" si="25"/>
        <v>13200</v>
      </c>
    </row>
    <row r="91" spans="1:8" x14ac:dyDescent="0.25">
      <c r="A91" s="36"/>
      <c r="B91" s="36" t="s">
        <v>66</v>
      </c>
      <c r="C91" s="37"/>
      <c r="D91" s="38"/>
      <c r="E91" s="88">
        <f t="shared" ref="E91" si="26">SUM(E90,E86,E79,E73,E67,E52:E62)</f>
        <v>256604</v>
      </c>
      <c r="F91" s="88">
        <f t="shared" ref="F91:G91" si="27">SUM(F90,F86,F79,F73,F67,F52:F62)</f>
        <v>0</v>
      </c>
      <c r="G91" s="39">
        <f t="shared" si="27"/>
        <v>256604</v>
      </c>
    </row>
    <row r="92" spans="1:8" x14ac:dyDescent="0.25">
      <c r="A92" s="36"/>
      <c r="B92" s="36"/>
      <c r="C92" s="37"/>
      <c r="D92" s="38" t="s">
        <v>8</v>
      </c>
      <c r="E92" s="40"/>
      <c r="F92" s="40"/>
      <c r="G92" s="40"/>
    </row>
    <row r="93" spans="1:8" x14ac:dyDescent="0.25">
      <c r="A93" s="61" t="s">
        <v>99</v>
      </c>
      <c r="B93" s="61" t="s">
        <v>102</v>
      </c>
      <c r="C93" s="56" t="s">
        <v>101</v>
      </c>
      <c r="D93" s="13" t="s">
        <v>21</v>
      </c>
      <c r="E93" s="82">
        <v>58203</v>
      </c>
      <c r="F93" s="82"/>
      <c r="G93" s="16">
        <f t="shared" ref="G93:G107" si="28">E93+F93</f>
        <v>58203</v>
      </c>
    </row>
    <row r="94" spans="1:8" x14ac:dyDescent="0.25">
      <c r="A94" s="61" t="s">
        <v>99</v>
      </c>
      <c r="B94" s="61" t="s">
        <v>102</v>
      </c>
      <c r="C94" s="54">
        <v>620</v>
      </c>
      <c r="D94" s="13" t="s">
        <v>23</v>
      </c>
      <c r="E94" s="82">
        <f>ROUND((E93*0.3495)+(0.02*E93),0)</f>
        <v>21506</v>
      </c>
      <c r="F94" s="82"/>
      <c r="G94" s="16">
        <f t="shared" si="28"/>
        <v>21506</v>
      </c>
    </row>
    <row r="95" spans="1:8" x14ac:dyDescent="0.25">
      <c r="A95" s="61" t="s">
        <v>99</v>
      </c>
      <c r="B95" s="61" t="s">
        <v>102</v>
      </c>
      <c r="C95" s="54">
        <v>640</v>
      </c>
      <c r="D95" s="13" t="s">
        <v>91</v>
      </c>
      <c r="E95" s="82">
        <v>400</v>
      </c>
      <c r="F95" s="82"/>
      <c r="G95" s="16">
        <f t="shared" si="28"/>
        <v>400</v>
      </c>
    </row>
    <row r="96" spans="1:8" x14ac:dyDescent="0.25">
      <c r="A96" s="61" t="s">
        <v>19</v>
      </c>
      <c r="B96" s="61" t="s">
        <v>102</v>
      </c>
      <c r="C96" s="56" t="s">
        <v>150</v>
      </c>
      <c r="D96" s="13" t="s">
        <v>24</v>
      </c>
      <c r="E96" s="82">
        <v>830</v>
      </c>
      <c r="F96" s="28"/>
      <c r="G96" s="16">
        <f t="shared" si="28"/>
        <v>830</v>
      </c>
    </row>
    <row r="97" spans="1:7" x14ac:dyDescent="0.25">
      <c r="A97" s="61" t="s">
        <v>19</v>
      </c>
      <c r="B97" s="61" t="s">
        <v>102</v>
      </c>
      <c r="C97" s="63" t="s">
        <v>153</v>
      </c>
      <c r="D97" s="13" t="s">
        <v>83</v>
      </c>
      <c r="E97" s="82">
        <v>3000</v>
      </c>
      <c r="F97" s="28"/>
      <c r="G97" s="16">
        <f t="shared" si="28"/>
        <v>3000</v>
      </c>
    </row>
    <row r="98" spans="1:7" x14ac:dyDescent="0.25">
      <c r="A98" s="61" t="s">
        <v>99</v>
      </c>
      <c r="B98" s="61" t="s">
        <v>102</v>
      </c>
      <c r="C98" s="54">
        <v>637014</v>
      </c>
      <c r="D98" s="13" t="s">
        <v>12</v>
      </c>
      <c r="E98" s="82">
        <v>3080</v>
      </c>
      <c r="F98" s="28"/>
      <c r="G98" s="16">
        <f t="shared" si="28"/>
        <v>3080</v>
      </c>
    </row>
    <row r="99" spans="1:7" x14ac:dyDescent="0.25">
      <c r="A99" s="61" t="s">
        <v>99</v>
      </c>
      <c r="B99" s="61" t="s">
        <v>102</v>
      </c>
      <c r="C99" s="54">
        <v>637016</v>
      </c>
      <c r="D99" s="13" t="s">
        <v>25</v>
      </c>
      <c r="E99" s="82">
        <f>ROUND(0.011*E93,0)</f>
        <v>640</v>
      </c>
      <c r="F99" s="28"/>
      <c r="G99" s="16">
        <f t="shared" si="28"/>
        <v>640</v>
      </c>
    </row>
    <row r="100" spans="1:7" x14ac:dyDescent="0.25">
      <c r="A100" s="61" t="s">
        <v>19</v>
      </c>
      <c r="B100" s="61" t="s">
        <v>102</v>
      </c>
      <c r="C100" s="54">
        <v>630</v>
      </c>
      <c r="D100" s="13" t="s">
        <v>121</v>
      </c>
      <c r="E100" s="82">
        <v>20000</v>
      </c>
      <c r="F100" s="28">
        <v>3000</v>
      </c>
      <c r="G100" s="16">
        <f t="shared" si="28"/>
        <v>23000</v>
      </c>
    </row>
    <row r="101" spans="1:7" x14ac:dyDescent="0.25">
      <c r="A101" s="61" t="s">
        <v>107</v>
      </c>
      <c r="B101" s="61" t="s">
        <v>102</v>
      </c>
      <c r="C101" s="54">
        <v>630</v>
      </c>
      <c r="D101" s="13" t="s">
        <v>46</v>
      </c>
      <c r="E101" s="82">
        <v>25000</v>
      </c>
      <c r="F101" s="82"/>
      <c r="G101" s="16">
        <f t="shared" si="28"/>
        <v>25000</v>
      </c>
    </row>
    <row r="102" spans="1:7" x14ac:dyDescent="0.25">
      <c r="A102" s="61" t="s">
        <v>107</v>
      </c>
      <c r="B102" s="61" t="s">
        <v>102</v>
      </c>
      <c r="C102" s="54">
        <v>630</v>
      </c>
      <c r="D102" s="13" t="s">
        <v>47</v>
      </c>
      <c r="E102" s="82">
        <v>2000</v>
      </c>
      <c r="F102" s="82"/>
      <c r="G102" s="16">
        <f t="shared" si="28"/>
        <v>2000</v>
      </c>
    </row>
    <row r="103" spans="1:7" x14ac:dyDescent="0.25">
      <c r="A103" s="61" t="s">
        <v>107</v>
      </c>
      <c r="B103" s="61" t="s">
        <v>102</v>
      </c>
      <c r="C103" s="54">
        <v>630</v>
      </c>
      <c r="D103" s="13" t="s">
        <v>48</v>
      </c>
      <c r="E103" s="82">
        <v>6000</v>
      </c>
      <c r="F103" s="82"/>
      <c r="G103" s="16">
        <f t="shared" si="28"/>
        <v>6000</v>
      </c>
    </row>
    <row r="104" spans="1:7" x14ac:dyDescent="0.25">
      <c r="A104" s="61" t="s">
        <v>107</v>
      </c>
      <c r="B104" s="61" t="s">
        <v>102</v>
      </c>
      <c r="C104" s="54">
        <v>630</v>
      </c>
      <c r="D104" s="13" t="s">
        <v>116</v>
      </c>
      <c r="E104" s="82">
        <v>7000</v>
      </c>
      <c r="F104" s="82"/>
      <c r="G104" s="16">
        <f t="shared" si="28"/>
        <v>7000</v>
      </c>
    </row>
    <row r="105" spans="1:7" x14ac:dyDescent="0.25">
      <c r="A105" s="61" t="s">
        <v>19</v>
      </c>
      <c r="B105" s="61" t="s">
        <v>102</v>
      </c>
      <c r="C105" s="54">
        <v>630</v>
      </c>
      <c r="D105" s="13" t="s">
        <v>49</v>
      </c>
      <c r="E105" s="82"/>
      <c r="F105" s="28"/>
      <c r="G105" s="16">
        <f t="shared" si="28"/>
        <v>0</v>
      </c>
    </row>
    <row r="106" spans="1:7" x14ac:dyDescent="0.25">
      <c r="A106" s="61" t="s">
        <v>19</v>
      </c>
      <c r="B106" s="61" t="s">
        <v>102</v>
      </c>
      <c r="C106" s="54">
        <v>630</v>
      </c>
      <c r="D106" s="13" t="s">
        <v>52</v>
      </c>
      <c r="E106" s="82">
        <v>1000</v>
      </c>
      <c r="F106" s="82"/>
      <c r="G106" s="16">
        <f t="shared" si="28"/>
        <v>1000</v>
      </c>
    </row>
    <row r="107" spans="1:7" x14ac:dyDescent="0.25">
      <c r="A107" s="61" t="s">
        <v>19</v>
      </c>
      <c r="B107" s="61" t="s">
        <v>102</v>
      </c>
      <c r="C107" s="54">
        <v>630</v>
      </c>
      <c r="D107" s="13" t="s">
        <v>50</v>
      </c>
      <c r="E107" s="82">
        <v>40000</v>
      </c>
      <c r="F107" s="28">
        <v>12000</v>
      </c>
      <c r="G107" s="16">
        <f t="shared" si="28"/>
        <v>52000</v>
      </c>
    </row>
    <row r="108" spans="1:7" x14ac:dyDescent="0.25">
      <c r="A108" s="36"/>
      <c r="B108" s="36" t="s">
        <v>66</v>
      </c>
      <c r="C108" s="37"/>
      <c r="D108" s="38" t="s">
        <v>8</v>
      </c>
      <c r="E108" s="88">
        <f>SUM(E93:E107)</f>
        <v>188659</v>
      </c>
      <c r="F108" s="39">
        <f>SUM(F93:F107)</f>
        <v>15000</v>
      </c>
      <c r="G108" s="39">
        <f>SUM(G93:G107)</f>
        <v>203659</v>
      </c>
    </row>
    <row r="109" spans="1:7" x14ac:dyDescent="0.25">
      <c r="A109" s="36"/>
      <c r="B109" s="36"/>
      <c r="C109" s="37"/>
      <c r="D109" s="38" t="s">
        <v>43</v>
      </c>
      <c r="E109" s="86"/>
      <c r="F109" s="40"/>
      <c r="G109" s="40"/>
    </row>
    <row r="110" spans="1:7" x14ac:dyDescent="0.25">
      <c r="A110" s="72" t="s">
        <v>115</v>
      </c>
      <c r="B110" s="61" t="s">
        <v>100</v>
      </c>
      <c r="C110" s="54">
        <v>717001</v>
      </c>
      <c r="D110" s="13" t="s">
        <v>21</v>
      </c>
      <c r="E110" s="51">
        <v>49685</v>
      </c>
      <c r="F110" s="51">
        <v>-49685</v>
      </c>
      <c r="G110" s="51">
        <f t="shared" ref="G110:G119" si="29">E110+F110</f>
        <v>0</v>
      </c>
    </row>
    <row r="111" spans="1:7" x14ac:dyDescent="0.25">
      <c r="A111" s="72"/>
      <c r="B111" s="61" t="s">
        <v>100</v>
      </c>
      <c r="C111" s="54">
        <v>717001</v>
      </c>
      <c r="D111" s="13" t="s">
        <v>23</v>
      </c>
      <c r="E111" s="51">
        <f>(E110*0.3495)+(0.02*E110)</f>
        <v>18358.607499999998</v>
      </c>
      <c r="F111" s="51">
        <f>E111*-1</f>
        <v>-18358.607499999998</v>
      </c>
      <c r="G111" s="51">
        <f t="shared" si="29"/>
        <v>0</v>
      </c>
    </row>
    <row r="112" spans="1:7" x14ac:dyDescent="0.25">
      <c r="A112" s="72"/>
      <c r="B112" s="61" t="s">
        <v>100</v>
      </c>
      <c r="C112" s="54">
        <v>717001</v>
      </c>
      <c r="D112" s="13" t="s">
        <v>91</v>
      </c>
      <c r="E112" s="51">
        <v>300</v>
      </c>
      <c r="F112" s="51">
        <v>-300</v>
      </c>
      <c r="G112" s="51">
        <f t="shared" si="29"/>
        <v>0</v>
      </c>
    </row>
    <row r="113" spans="1:7" x14ac:dyDescent="0.25">
      <c r="A113" s="72"/>
      <c r="B113" s="61" t="s">
        <v>100</v>
      </c>
      <c r="C113" s="54">
        <v>717001</v>
      </c>
      <c r="D113" s="13" t="s">
        <v>24</v>
      </c>
      <c r="E113" s="51">
        <v>720</v>
      </c>
      <c r="F113" s="51">
        <v>-720</v>
      </c>
      <c r="G113" s="51">
        <f t="shared" si="29"/>
        <v>0</v>
      </c>
    </row>
    <row r="114" spans="1:7" x14ac:dyDescent="0.25">
      <c r="A114" s="72"/>
      <c r="B114" s="61" t="s">
        <v>100</v>
      </c>
      <c r="C114" s="54">
        <v>717001</v>
      </c>
      <c r="D114" s="13" t="s">
        <v>12</v>
      </c>
      <c r="E114" s="51">
        <v>2732</v>
      </c>
      <c r="F114" s="51">
        <v>-2732</v>
      </c>
      <c r="G114" s="51">
        <f t="shared" si="29"/>
        <v>0</v>
      </c>
    </row>
    <row r="115" spans="1:7" x14ac:dyDescent="0.25">
      <c r="A115" s="72"/>
      <c r="B115" s="61" t="s">
        <v>100</v>
      </c>
      <c r="C115" s="54">
        <v>717001</v>
      </c>
      <c r="D115" s="13" t="s">
        <v>25</v>
      </c>
      <c r="E115" s="51">
        <f>0.011*E110</f>
        <v>546.53499999999997</v>
      </c>
      <c r="F115" s="51">
        <v>-546.54</v>
      </c>
      <c r="G115" s="51">
        <f t="shared" si="29"/>
        <v>-4.9999999999954525E-3</v>
      </c>
    </row>
    <row r="116" spans="1:7" x14ac:dyDescent="0.25">
      <c r="A116" s="72"/>
      <c r="B116" s="61" t="s">
        <v>100</v>
      </c>
      <c r="C116" s="54">
        <v>717001</v>
      </c>
      <c r="D116" s="13" t="s">
        <v>136</v>
      </c>
      <c r="E116" s="51">
        <v>60939.68</v>
      </c>
      <c r="F116" s="51">
        <v>-60939.68</v>
      </c>
      <c r="G116" s="51">
        <f>E116+F116</f>
        <v>0</v>
      </c>
    </row>
    <row r="117" spans="1:7" x14ac:dyDescent="0.25">
      <c r="A117" s="65"/>
      <c r="B117" s="65"/>
      <c r="C117" s="66"/>
      <c r="D117" s="67"/>
      <c r="E117" s="71">
        <f>SUM(E110:E116)</f>
        <v>133281.82250000001</v>
      </c>
      <c r="F117" s="71">
        <f>SUM(F110:F116)+0.01</f>
        <v>-133281.81749999998</v>
      </c>
      <c r="G117" s="71">
        <f>SUM(G110:G116)</f>
        <v>-4.9999999999954525E-3</v>
      </c>
    </row>
    <row r="118" spans="1:7" x14ac:dyDescent="0.25">
      <c r="A118" s="68" t="s">
        <v>19</v>
      </c>
      <c r="B118" s="70" t="s">
        <v>106</v>
      </c>
      <c r="C118" s="55">
        <v>717003</v>
      </c>
      <c r="D118" s="69" t="s">
        <v>108</v>
      </c>
      <c r="E118" s="51"/>
      <c r="F118" s="51"/>
      <c r="G118" s="51">
        <f t="shared" si="29"/>
        <v>0</v>
      </c>
    </row>
    <row r="119" spans="1:7" x14ac:dyDescent="0.25">
      <c r="A119" s="68" t="s">
        <v>19</v>
      </c>
      <c r="B119" s="68" t="s">
        <v>141</v>
      </c>
      <c r="C119" s="55">
        <v>717002</v>
      </c>
      <c r="D119" s="69" t="s">
        <v>142</v>
      </c>
      <c r="E119" s="80">
        <v>12000</v>
      </c>
      <c r="F119" s="51"/>
      <c r="G119" s="51">
        <f t="shared" si="29"/>
        <v>12000</v>
      </c>
    </row>
    <row r="120" spans="1:7" x14ac:dyDescent="0.25">
      <c r="A120" s="65"/>
      <c r="B120" s="65" t="s">
        <v>44</v>
      </c>
      <c r="C120" s="66"/>
      <c r="D120" s="67"/>
      <c r="E120" s="89">
        <f>SUM(E117,E118:E119)</f>
        <v>145281.82250000001</v>
      </c>
      <c r="F120" s="89">
        <f t="shared" ref="F120:G120" si="30">SUM(F117,F118:F119)</f>
        <v>-133281.81749999998</v>
      </c>
      <c r="G120" s="89">
        <f t="shared" si="30"/>
        <v>11999.995000000001</v>
      </c>
    </row>
    <row r="121" spans="1:7" x14ac:dyDescent="0.25">
      <c r="A121" s="91" t="s">
        <v>97</v>
      </c>
      <c r="B121" s="61"/>
      <c r="C121" s="92">
        <v>637037</v>
      </c>
      <c r="D121" s="13" t="s">
        <v>123</v>
      </c>
      <c r="E121" s="28"/>
      <c r="F121" s="28">
        <v>25280.02</v>
      </c>
      <c r="G121" s="16">
        <f t="shared" ref="G121:G122" si="31">E121+F121</f>
        <v>25280.02</v>
      </c>
    </row>
    <row r="122" spans="1:7" x14ac:dyDescent="0.25">
      <c r="A122" s="95" t="s">
        <v>19</v>
      </c>
      <c r="B122" s="61"/>
      <c r="C122" s="96">
        <v>719014</v>
      </c>
      <c r="D122" s="13" t="s">
        <v>127</v>
      </c>
      <c r="E122" s="28"/>
      <c r="F122" s="28"/>
      <c r="G122" s="16">
        <f t="shared" si="31"/>
        <v>0</v>
      </c>
    </row>
    <row r="123" spans="1:7" x14ac:dyDescent="0.25">
      <c r="A123" s="108" t="s">
        <v>51</v>
      </c>
      <c r="B123" s="109"/>
      <c r="C123" s="109"/>
      <c r="D123" s="110"/>
      <c r="E123" s="84">
        <f>SUM(E120:E122,E108,E91)</f>
        <v>590544.82250000001</v>
      </c>
      <c r="F123" s="24">
        <f>SUM(F120:F122,F108,F91)</f>
        <v>-93001.797499999971</v>
      </c>
      <c r="G123" s="24">
        <f>SUM(G120:G122,G108,G91)</f>
        <v>497543.01500000001</v>
      </c>
    </row>
    <row r="124" spans="1:7" x14ac:dyDescent="0.25">
      <c r="A124" s="114" t="s">
        <v>53</v>
      </c>
      <c r="B124" s="115"/>
      <c r="C124" s="115"/>
      <c r="D124" s="116"/>
      <c r="E124" s="9"/>
      <c r="F124" s="9"/>
      <c r="G124" s="9"/>
    </row>
    <row r="125" spans="1:7" s="43" customFormat="1" x14ac:dyDescent="0.25">
      <c r="A125" s="36"/>
      <c r="B125" s="36"/>
      <c r="C125" s="37"/>
      <c r="D125" s="38"/>
      <c r="E125" s="40"/>
      <c r="F125" s="40"/>
      <c r="G125" s="40"/>
    </row>
    <row r="126" spans="1:7" x14ac:dyDescent="0.25">
      <c r="A126" s="72" t="s">
        <v>107</v>
      </c>
      <c r="B126" s="72" t="s">
        <v>109</v>
      </c>
      <c r="C126" s="56" t="s">
        <v>101</v>
      </c>
      <c r="D126" s="13" t="s">
        <v>21</v>
      </c>
      <c r="E126" s="82">
        <v>45850</v>
      </c>
      <c r="F126" s="28"/>
      <c r="G126" s="16">
        <f t="shared" ref="G126:G144" si="32">E126+F126</f>
        <v>45850</v>
      </c>
    </row>
    <row r="127" spans="1:7" x14ac:dyDescent="0.25">
      <c r="A127" s="72" t="s">
        <v>107</v>
      </c>
      <c r="B127" s="72" t="s">
        <v>109</v>
      </c>
      <c r="C127" s="54">
        <v>620</v>
      </c>
      <c r="D127" s="13" t="s">
        <v>23</v>
      </c>
      <c r="E127" s="82">
        <f>ROUND((0.3495*E126)+(0.02*E126),0)</f>
        <v>16942</v>
      </c>
      <c r="F127" s="28"/>
      <c r="G127" s="16">
        <f t="shared" si="32"/>
        <v>16942</v>
      </c>
    </row>
    <row r="128" spans="1:7" x14ac:dyDescent="0.25">
      <c r="A128" s="72" t="s">
        <v>107</v>
      </c>
      <c r="B128" s="72" t="s">
        <v>109</v>
      </c>
      <c r="C128" s="54">
        <v>640</v>
      </c>
      <c r="D128" s="13" t="s">
        <v>91</v>
      </c>
      <c r="E128" s="82">
        <v>400</v>
      </c>
      <c r="F128" s="28"/>
      <c r="G128" s="16">
        <f t="shared" si="32"/>
        <v>400</v>
      </c>
    </row>
    <row r="129" spans="1:7" x14ac:dyDescent="0.25">
      <c r="A129" s="72" t="s">
        <v>107</v>
      </c>
      <c r="B129" s="72" t="s">
        <v>109</v>
      </c>
      <c r="C129" s="56" t="s">
        <v>148</v>
      </c>
      <c r="D129" s="13" t="s">
        <v>10</v>
      </c>
      <c r="E129" s="82">
        <v>1000</v>
      </c>
      <c r="F129" s="28"/>
      <c r="G129" s="16">
        <f t="shared" si="32"/>
        <v>1000</v>
      </c>
    </row>
    <row r="130" spans="1:7" x14ac:dyDescent="0.25">
      <c r="A130" s="72" t="s">
        <v>107</v>
      </c>
      <c r="B130" s="72" t="s">
        <v>109</v>
      </c>
      <c r="C130" s="56" t="s">
        <v>149</v>
      </c>
      <c r="D130" s="13" t="s">
        <v>26</v>
      </c>
      <c r="E130" s="82">
        <v>50</v>
      </c>
      <c r="F130" s="28"/>
      <c r="G130" s="16">
        <f t="shared" si="32"/>
        <v>50</v>
      </c>
    </row>
    <row r="131" spans="1:7" x14ac:dyDescent="0.25">
      <c r="A131" s="72" t="s">
        <v>107</v>
      </c>
      <c r="B131" s="72" t="s">
        <v>109</v>
      </c>
      <c r="C131" s="56" t="s">
        <v>150</v>
      </c>
      <c r="D131" s="13" t="s">
        <v>24</v>
      </c>
      <c r="E131" s="82">
        <v>750</v>
      </c>
      <c r="F131" s="28"/>
      <c r="G131" s="16">
        <f t="shared" si="32"/>
        <v>750</v>
      </c>
    </row>
    <row r="132" spans="1:7" x14ac:dyDescent="0.25">
      <c r="A132" s="72" t="s">
        <v>107</v>
      </c>
      <c r="B132" s="72" t="s">
        <v>109</v>
      </c>
      <c r="C132" s="54">
        <v>637044</v>
      </c>
      <c r="D132" s="13" t="s">
        <v>88</v>
      </c>
      <c r="E132" s="82">
        <v>9000</v>
      </c>
      <c r="F132" s="28"/>
      <c r="G132" s="16">
        <f t="shared" si="32"/>
        <v>9000</v>
      </c>
    </row>
    <row r="133" spans="1:7" x14ac:dyDescent="0.25">
      <c r="A133" s="72" t="s">
        <v>107</v>
      </c>
      <c r="B133" s="72" t="s">
        <v>100</v>
      </c>
      <c r="C133" s="54" t="s">
        <v>154</v>
      </c>
      <c r="D133" s="13" t="s">
        <v>92</v>
      </c>
      <c r="E133" s="82">
        <v>2000</v>
      </c>
      <c r="F133" s="28"/>
      <c r="G133" s="16">
        <f t="shared" si="32"/>
        <v>2000</v>
      </c>
    </row>
    <row r="134" spans="1:7" x14ac:dyDescent="0.25">
      <c r="A134" s="72" t="s">
        <v>107</v>
      </c>
      <c r="B134" s="72" t="s">
        <v>109</v>
      </c>
      <c r="C134" s="56" t="s">
        <v>153</v>
      </c>
      <c r="D134" s="13" t="s">
        <v>85</v>
      </c>
      <c r="E134" s="82">
        <v>1200</v>
      </c>
      <c r="F134" s="28"/>
      <c r="G134" s="16">
        <f t="shared" si="32"/>
        <v>1200</v>
      </c>
    </row>
    <row r="135" spans="1:7" x14ac:dyDescent="0.25">
      <c r="A135" s="72" t="s">
        <v>107</v>
      </c>
      <c r="B135" s="72" t="s">
        <v>109</v>
      </c>
      <c r="C135" s="54">
        <v>637014</v>
      </c>
      <c r="D135" s="13" t="s">
        <v>12</v>
      </c>
      <c r="E135" s="82">
        <v>2700</v>
      </c>
      <c r="F135" s="28"/>
      <c r="G135" s="16">
        <f t="shared" si="32"/>
        <v>2700</v>
      </c>
    </row>
    <row r="136" spans="1:7" x14ac:dyDescent="0.25">
      <c r="A136" s="72" t="s">
        <v>107</v>
      </c>
      <c r="B136" s="72" t="s">
        <v>109</v>
      </c>
      <c r="C136" s="54">
        <v>637016</v>
      </c>
      <c r="D136" s="13" t="s">
        <v>25</v>
      </c>
      <c r="E136" s="82">
        <f>ROUND(0.011*E126,0)</f>
        <v>504</v>
      </c>
      <c r="F136" s="28"/>
      <c r="G136" s="16">
        <f t="shared" si="32"/>
        <v>504</v>
      </c>
    </row>
    <row r="137" spans="1:7" x14ac:dyDescent="0.25">
      <c r="A137" s="72" t="s">
        <v>107</v>
      </c>
      <c r="B137" s="72" t="s">
        <v>109</v>
      </c>
      <c r="C137" s="54">
        <v>630</v>
      </c>
      <c r="D137" s="13" t="s">
        <v>27</v>
      </c>
      <c r="E137" s="82">
        <v>4100</v>
      </c>
      <c r="F137" s="28"/>
      <c r="G137" s="16">
        <f t="shared" si="32"/>
        <v>4100</v>
      </c>
    </row>
    <row r="138" spans="1:7" s="43" customFormat="1" x14ac:dyDescent="0.25">
      <c r="A138" s="36"/>
      <c r="B138" s="36"/>
      <c r="C138" s="37"/>
      <c r="D138" s="38" t="s">
        <v>6</v>
      </c>
      <c r="E138" s="86"/>
      <c r="F138" s="40"/>
      <c r="G138" s="40"/>
    </row>
    <row r="139" spans="1:7" s="43" customFormat="1" x14ac:dyDescent="0.25">
      <c r="A139" s="72" t="s">
        <v>107</v>
      </c>
      <c r="B139" s="72" t="s">
        <v>110</v>
      </c>
      <c r="C139" s="54">
        <v>630</v>
      </c>
      <c r="D139" s="25" t="s">
        <v>54</v>
      </c>
      <c r="E139" s="82">
        <v>1000</v>
      </c>
      <c r="F139" s="28"/>
      <c r="G139" s="16">
        <f t="shared" si="32"/>
        <v>1000</v>
      </c>
    </row>
    <row r="140" spans="1:7" s="43" customFormat="1" x14ac:dyDescent="0.25">
      <c r="A140" s="72" t="s">
        <v>107</v>
      </c>
      <c r="B140" s="72" t="s">
        <v>111</v>
      </c>
      <c r="C140" s="54">
        <v>630</v>
      </c>
      <c r="D140" s="25" t="s">
        <v>55</v>
      </c>
      <c r="E140" s="82">
        <v>17500</v>
      </c>
      <c r="F140" s="28"/>
      <c r="G140" s="16">
        <f t="shared" si="32"/>
        <v>17500</v>
      </c>
    </row>
    <row r="141" spans="1:7" x14ac:dyDescent="0.25">
      <c r="A141" s="72" t="s">
        <v>107</v>
      </c>
      <c r="B141" s="72" t="s">
        <v>111</v>
      </c>
      <c r="C141" s="54">
        <v>630</v>
      </c>
      <c r="D141" s="25" t="s">
        <v>56</v>
      </c>
      <c r="E141" s="82">
        <v>3000</v>
      </c>
      <c r="F141" s="82"/>
      <c r="G141" s="16">
        <f t="shared" si="32"/>
        <v>3000</v>
      </c>
    </row>
    <row r="142" spans="1:7" x14ac:dyDescent="0.25">
      <c r="A142" s="72" t="s">
        <v>107</v>
      </c>
      <c r="B142" s="72" t="s">
        <v>111</v>
      </c>
      <c r="C142" s="54">
        <v>630</v>
      </c>
      <c r="D142" s="13" t="s">
        <v>57</v>
      </c>
      <c r="E142" s="82">
        <v>10000</v>
      </c>
      <c r="F142" s="28"/>
      <c r="G142" s="16">
        <f t="shared" si="32"/>
        <v>10000</v>
      </c>
    </row>
    <row r="143" spans="1:7" x14ac:dyDescent="0.25">
      <c r="A143" s="72" t="s">
        <v>107</v>
      </c>
      <c r="B143" s="72" t="s">
        <v>111</v>
      </c>
      <c r="C143" s="54">
        <v>630</v>
      </c>
      <c r="D143" s="13" t="s">
        <v>58</v>
      </c>
      <c r="E143" s="82">
        <v>360</v>
      </c>
      <c r="F143" s="28"/>
      <c r="G143" s="16">
        <f t="shared" si="32"/>
        <v>360</v>
      </c>
    </row>
    <row r="144" spans="1:7" x14ac:dyDescent="0.25">
      <c r="A144" s="72" t="s">
        <v>107</v>
      </c>
      <c r="B144" s="72" t="s">
        <v>111</v>
      </c>
      <c r="C144" s="54">
        <v>630</v>
      </c>
      <c r="D144" s="42" t="s">
        <v>59</v>
      </c>
      <c r="E144" s="82">
        <v>0</v>
      </c>
      <c r="F144" s="28"/>
      <c r="G144" s="16">
        <f t="shared" si="32"/>
        <v>0</v>
      </c>
    </row>
    <row r="145" spans="1:7" x14ac:dyDescent="0.25">
      <c r="A145" s="72" t="s">
        <v>107</v>
      </c>
      <c r="B145" s="72" t="s">
        <v>111</v>
      </c>
      <c r="C145" s="73" t="s">
        <v>112</v>
      </c>
      <c r="D145" s="42" t="s">
        <v>60</v>
      </c>
      <c r="E145" s="80"/>
      <c r="F145" s="51"/>
      <c r="G145" s="51"/>
    </row>
    <row r="146" spans="1:7" x14ac:dyDescent="0.25">
      <c r="A146" s="72" t="s">
        <v>107</v>
      </c>
      <c r="B146" s="72" t="s">
        <v>111</v>
      </c>
      <c r="C146" s="74" t="s">
        <v>113</v>
      </c>
      <c r="D146" s="75" t="s">
        <v>114</v>
      </c>
      <c r="E146" s="80"/>
      <c r="F146" s="51"/>
      <c r="G146" s="51"/>
    </row>
    <row r="147" spans="1:7" x14ac:dyDescent="0.25">
      <c r="A147" s="19" t="s">
        <v>42</v>
      </c>
      <c r="B147" s="19"/>
      <c r="C147" s="20"/>
      <c r="D147" s="21" t="s">
        <v>68</v>
      </c>
      <c r="E147" s="83">
        <f t="shared" ref="E147:G147" si="33">SUM(E139:E146)</f>
        <v>31860</v>
      </c>
      <c r="F147" s="22">
        <f t="shared" si="33"/>
        <v>0</v>
      </c>
      <c r="G147" s="22">
        <f t="shared" si="33"/>
        <v>31860</v>
      </c>
    </row>
    <row r="148" spans="1:7" x14ac:dyDescent="0.25">
      <c r="A148" s="36"/>
      <c r="B148" s="36"/>
      <c r="C148" s="37"/>
      <c r="D148" s="38" t="s">
        <v>8</v>
      </c>
      <c r="E148" s="86"/>
      <c r="F148" s="40"/>
      <c r="G148" s="40"/>
    </row>
    <row r="149" spans="1:7" x14ac:dyDescent="0.25">
      <c r="A149" s="72" t="s">
        <v>107</v>
      </c>
      <c r="B149" s="61" t="s">
        <v>109</v>
      </c>
      <c r="C149" s="54">
        <v>630</v>
      </c>
      <c r="D149" s="25" t="s">
        <v>61</v>
      </c>
      <c r="E149" s="82">
        <v>2000</v>
      </c>
      <c r="F149" s="82"/>
      <c r="G149" s="16">
        <f t="shared" ref="G149:G151" si="34">E149+F149</f>
        <v>2000</v>
      </c>
    </row>
    <row r="150" spans="1:7" x14ac:dyDescent="0.25">
      <c r="A150" s="72" t="s">
        <v>107</v>
      </c>
      <c r="B150" s="61" t="s">
        <v>109</v>
      </c>
      <c r="C150" s="54">
        <v>630</v>
      </c>
      <c r="D150" s="29" t="s">
        <v>62</v>
      </c>
      <c r="E150" s="82">
        <v>14000</v>
      </c>
      <c r="F150" s="82"/>
      <c r="G150" s="16">
        <f t="shared" si="34"/>
        <v>14000</v>
      </c>
    </row>
    <row r="151" spans="1:7" x14ac:dyDescent="0.25">
      <c r="A151" s="72" t="s">
        <v>107</v>
      </c>
      <c r="B151" s="61" t="s">
        <v>109</v>
      </c>
      <c r="C151" s="54">
        <v>630</v>
      </c>
      <c r="D151" s="13" t="s">
        <v>63</v>
      </c>
      <c r="E151" s="82">
        <v>62200</v>
      </c>
      <c r="F151" s="28"/>
      <c r="G151" s="16">
        <f t="shared" si="34"/>
        <v>62200</v>
      </c>
    </row>
    <row r="152" spans="1:7" x14ac:dyDescent="0.25">
      <c r="A152" s="19" t="s">
        <v>42</v>
      </c>
      <c r="B152" s="19"/>
      <c r="C152" s="20"/>
      <c r="D152" s="21" t="s">
        <v>8</v>
      </c>
      <c r="E152" s="83">
        <f t="shared" ref="E152" si="35">SUM(E149:E151)</f>
        <v>78200</v>
      </c>
      <c r="F152" s="22">
        <f t="shared" ref="F152:G152" si="36">SUM(F149:F151)</f>
        <v>0</v>
      </c>
      <c r="G152" s="22">
        <f t="shared" si="36"/>
        <v>78200</v>
      </c>
    </row>
    <row r="153" spans="1:7" x14ac:dyDescent="0.25">
      <c r="A153" s="36"/>
      <c r="B153" s="36"/>
      <c r="C153" s="37"/>
      <c r="D153" s="38" t="s">
        <v>129</v>
      </c>
      <c r="E153" s="86"/>
      <c r="F153" s="40"/>
      <c r="G153" s="40"/>
    </row>
    <row r="154" spans="1:7" s="43" customFormat="1" x14ac:dyDescent="0.25">
      <c r="A154" s="72" t="s">
        <v>107</v>
      </c>
      <c r="B154" s="76" t="s">
        <v>100</v>
      </c>
      <c r="C154" s="58">
        <v>630</v>
      </c>
      <c r="D154" s="14" t="s">
        <v>119</v>
      </c>
      <c r="E154" s="82">
        <v>500</v>
      </c>
      <c r="F154" s="28"/>
      <c r="G154" s="16">
        <f t="shared" ref="G154:G155" si="37">E154+F154</f>
        <v>500</v>
      </c>
    </row>
    <row r="155" spans="1:7" s="43" customFormat="1" x14ac:dyDescent="0.25">
      <c r="A155" s="72" t="s">
        <v>107</v>
      </c>
      <c r="B155" s="61" t="s">
        <v>100</v>
      </c>
      <c r="C155" s="58">
        <v>630</v>
      </c>
      <c r="D155" s="14" t="s">
        <v>64</v>
      </c>
      <c r="E155" s="82">
        <v>4000</v>
      </c>
      <c r="F155" s="28"/>
      <c r="G155" s="16">
        <f t="shared" si="37"/>
        <v>4000</v>
      </c>
    </row>
    <row r="156" spans="1:7" x14ac:dyDescent="0.25">
      <c r="A156" s="19" t="s">
        <v>42</v>
      </c>
      <c r="B156" s="19"/>
      <c r="C156" s="20"/>
      <c r="D156" s="21" t="s">
        <v>129</v>
      </c>
      <c r="E156" s="83">
        <f t="shared" ref="E156:G156" si="38">SUM(E154:E155)</f>
        <v>4500</v>
      </c>
      <c r="F156" s="22">
        <f t="shared" si="38"/>
        <v>0</v>
      </c>
      <c r="G156" s="22">
        <f t="shared" si="38"/>
        <v>4500</v>
      </c>
    </row>
    <row r="157" spans="1:7" x14ac:dyDescent="0.25">
      <c r="A157" s="36"/>
      <c r="B157" s="36" t="s">
        <v>69</v>
      </c>
      <c r="C157" s="37"/>
      <c r="D157" s="38"/>
      <c r="E157" s="88">
        <f>SUM(E156,E152,E147,E126:E137)</f>
        <v>199056</v>
      </c>
      <c r="F157" s="39">
        <f>SUM(F156,F152,F147,F126:F137)</f>
        <v>0</v>
      </c>
      <c r="G157" s="39">
        <f>SUM(G156,G152,G147,G126:G137)</f>
        <v>199056</v>
      </c>
    </row>
    <row r="158" spans="1:7" x14ac:dyDescent="0.25">
      <c r="A158" s="36"/>
      <c r="B158" s="36"/>
      <c r="C158" s="37"/>
      <c r="D158" s="38" t="s">
        <v>43</v>
      </c>
      <c r="E158" s="86"/>
      <c r="F158" s="40"/>
      <c r="G158" s="40"/>
    </row>
    <row r="159" spans="1:7" x14ac:dyDescent="0.25">
      <c r="A159" s="72" t="s">
        <v>115</v>
      </c>
      <c r="B159" s="61" t="s">
        <v>109</v>
      </c>
      <c r="C159" s="54">
        <v>717001</v>
      </c>
      <c r="D159" s="13" t="s">
        <v>21</v>
      </c>
      <c r="E159" s="51">
        <v>6000</v>
      </c>
      <c r="F159" s="80"/>
      <c r="G159" s="51">
        <f t="shared" ref="G159:G165" si="39">E159+F159</f>
        <v>6000</v>
      </c>
    </row>
    <row r="160" spans="1:7" x14ac:dyDescent="0.25">
      <c r="A160" s="72" t="s">
        <v>115</v>
      </c>
      <c r="B160" s="72" t="s">
        <v>109</v>
      </c>
      <c r="C160" s="54">
        <v>717001</v>
      </c>
      <c r="D160" s="13" t="s">
        <v>23</v>
      </c>
      <c r="E160" s="51">
        <f>(E159*0.3495)+(0.02*E159)</f>
        <v>2217</v>
      </c>
      <c r="F160" s="80"/>
      <c r="G160" s="51">
        <f t="shared" si="39"/>
        <v>2217</v>
      </c>
    </row>
    <row r="161" spans="1:9" x14ac:dyDescent="0.25">
      <c r="A161" s="72" t="s">
        <v>115</v>
      </c>
      <c r="B161" s="61" t="s">
        <v>109</v>
      </c>
      <c r="C161" s="54">
        <v>717001</v>
      </c>
      <c r="D161" s="13" t="s">
        <v>91</v>
      </c>
      <c r="E161" s="51">
        <v>50</v>
      </c>
      <c r="F161" s="80"/>
      <c r="G161" s="51">
        <f t="shared" si="39"/>
        <v>50</v>
      </c>
    </row>
    <row r="162" spans="1:9" x14ac:dyDescent="0.25">
      <c r="A162" s="72" t="s">
        <v>115</v>
      </c>
      <c r="B162" s="72" t="s">
        <v>109</v>
      </c>
      <c r="C162" s="54">
        <v>717001</v>
      </c>
      <c r="D162" s="13" t="s">
        <v>24</v>
      </c>
      <c r="E162" s="51">
        <v>150</v>
      </c>
      <c r="F162" s="80"/>
      <c r="G162" s="51">
        <f t="shared" si="39"/>
        <v>150</v>
      </c>
    </row>
    <row r="163" spans="1:9" x14ac:dyDescent="0.25">
      <c r="A163" s="72" t="s">
        <v>115</v>
      </c>
      <c r="B163" s="61" t="s">
        <v>109</v>
      </c>
      <c r="C163" s="54">
        <v>717001</v>
      </c>
      <c r="D163" s="13" t="s">
        <v>12</v>
      </c>
      <c r="E163" s="51">
        <v>160</v>
      </c>
      <c r="F163" s="80"/>
      <c r="G163" s="51">
        <f t="shared" si="39"/>
        <v>160</v>
      </c>
    </row>
    <row r="164" spans="1:9" x14ac:dyDescent="0.25">
      <c r="A164" s="72" t="s">
        <v>115</v>
      </c>
      <c r="B164" s="72" t="s">
        <v>109</v>
      </c>
      <c r="C164" s="54">
        <v>717001</v>
      </c>
      <c r="D164" s="13" t="s">
        <v>25</v>
      </c>
      <c r="E164" s="51">
        <f>0.011*E159</f>
        <v>66</v>
      </c>
      <c r="F164" s="80"/>
      <c r="G164" s="51">
        <f t="shared" si="39"/>
        <v>66</v>
      </c>
    </row>
    <row r="165" spans="1:9" x14ac:dyDescent="0.25">
      <c r="A165" s="72" t="s">
        <v>115</v>
      </c>
      <c r="B165" s="61" t="s">
        <v>109</v>
      </c>
      <c r="C165" s="54">
        <v>717001</v>
      </c>
      <c r="D165" s="13" t="s">
        <v>65</v>
      </c>
      <c r="E165" s="51">
        <v>8500</v>
      </c>
      <c r="F165" s="80"/>
      <c r="G165" s="51">
        <f t="shared" si="39"/>
        <v>8500</v>
      </c>
    </row>
    <row r="166" spans="1:9" x14ac:dyDescent="0.25">
      <c r="A166" s="53"/>
      <c r="B166" s="35"/>
      <c r="C166" s="30"/>
      <c r="D166" s="13"/>
      <c r="E166" s="80"/>
      <c r="F166" s="51"/>
      <c r="G166" s="51"/>
      <c r="H166" s="103"/>
    </row>
    <row r="167" spans="1:9" x14ac:dyDescent="0.25">
      <c r="A167" s="72" t="s">
        <v>115</v>
      </c>
      <c r="B167" s="61" t="s">
        <v>109</v>
      </c>
      <c r="C167" s="54">
        <v>717003</v>
      </c>
      <c r="D167" s="13" t="s">
        <v>21</v>
      </c>
      <c r="E167" s="51"/>
      <c r="F167" s="51">
        <v>49685</v>
      </c>
      <c r="G167" s="51">
        <f t="shared" ref="G167:G173" si="40">E167+F167</f>
        <v>49685</v>
      </c>
    </row>
    <row r="168" spans="1:9" x14ac:dyDescent="0.25">
      <c r="A168" s="72" t="s">
        <v>115</v>
      </c>
      <c r="B168" s="61" t="s">
        <v>109</v>
      </c>
      <c r="C168" s="54">
        <v>717003</v>
      </c>
      <c r="D168" s="13" t="s">
        <v>23</v>
      </c>
      <c r="E168" s="51"/>
      <c r="F168" s="51">
        <f>(F167*0.3495)+(0.02*F167)</f>
        <v>18358.607499999998</v>
      </c>
      <c r="G168" s="51">
        <f t="shared" si="40"/>
        <v>18358.607499999998</v>
      </c>
    </row>
    <row r="169" spans="1:9" x14ac:dyDescent="0.25">
      <c r="A169" s="72" t="s">
        <v>115</v>
      </c>
      <c r="B169" s="61" t="s">
        <v>109</v>
      </c>
      <c r="C169" s="54">
        <v>717003</v>
      </c>
      <c r="D169" s="13" t="s">
        <v>91</v>
      </c>
      <c r="E169" s="51"/>
      <c r="F169" s="51">
        <v>300</v>
      </c>
      <c r="G169" s="51">
        <f t="shared" si="40"/>
        <v>300</v>
      </c>
    </row>
    <row r="170" spans="1:9" x14ac:dyDescent="0.25">
      <c r="A170" s="72" t="s">
        <v>115</v>
      </c>
      <c r="B170" s="61" t="s">
        <v>109</v>
      </c>
      <c r="C170" s="54">
        <v>717003</v>
      </c>
      <c r="D170" s="13" t="s">
        <v>24</v>
      </c>
      <c r="E170" s="51"/>
      <c r="F170" s="51">
        <v>720</v>
      </c>
      <c r="G170" s="51">
        <f t="shared" si="40"/>
        <v>720</v>
      </c>
    </row>
    <row r="171" spans="1:9" x14ac:dyDescent="0.25">
      <c r="A171" s="72" t="s">
        <v>115</v>
      </c>
      <c r="B171" s="61" t="s">
        <v>109</v>
      </c>
      <c r="C171" s="54">
        <v>717003</v>
      </c>
      <c r="D171" s="13" t="s">
        <v>12</v>
      </c>
      <c r="E171" s="51"/>
      <c r="F171" s="51">
        <v>2732</v>
      </c>
      <c r="G171" s="51">
        <f t="shared" si="40"/>
        <v>2732</v>
      </c>
    </row>
    <row r="172" spans="1:9" x14ac:dyDescent="0.25">
      <c r="A172" s="72" t="s">
        <v>115</v>
      </c>
      <c r="B172" s="61" t="s">
        <v>109</v>
      </c>
      <c r="C172" s="54">
        <v>717003</v>
      </c>
      <c r="D172" s="13" t="s">
        <v>25</v>
      </c>
      <c r="E172" s="51"/>
      <c r="F172" s="51">
        <f>0.011*F167</f>
        <v>546.53499999999997</v>
      </c>
      <c r="G172" s="51">
        <f t="shared" si="40"/>
        <v>546.53499999999997</v>
      </c>
    </row>
    <row r="173" spans="1:9" x14ac:dyDescent="0.25">
      <c r="A173" s="72" t="s">
        <v>115</v>
      </c>
      <c r="B173" s="61" t="s">
        <v>109</v>
      </c>
      <c r="C173" s="54">
        <v>717003</v>
      </c>
      <c r="D173" s="13" t="s">
        <v>146</v>
      </c>
      <c r="E173" s="51"/>
      <c r="F173" s="51">
        <f>237153.59-2500-2700</f>
        <v>231953.59</v>
      </c>
      <c r="G173" s="51">
        <f t="shared" si="40"/>
        <v>231953.59</v>
      </c>
      <c r="H173" s="103"/>
      <c r="I173" s="103"/>
    </row>
    <row r="174" spans="1:9" x14ac:dyDescent="0.25">
      <c r="A174" s="65"/>
      <c r="B174" s="65"/>
      <c r="C174" s="66"/>
      <c r="D174" s="67"/>
      <c r="E174" s="71">
        <f>SUM(E159:E173)</f>
        <v>17143</v>
      </c>
      <c r="F174" s="71">
        <f t="shared" ref="F174" si="41">SUM(F159:F173)</f>
        <v>304295.73249999998</v>
      </c>
      <c r="G174" s="71">
        <f>SUM(G159:G173)</f>
        <v>321438.73249999998</v>
      </c>
    </row>
    <row r="175" spans="1:9" x14ac:dyDescent="0.25">
      <c r="A175" s="53" t="s">
        <v>19</v>
      </c>
      <c r="B175" s="35" t="s">
        <v>109</v>
      </c>
      <c r="C175" s="30">
        <v>632001</v>
      </c>
      <c r="D175" s="13" t="s">
        <v>139</v>
      </c>
      <c r="E175" s="82">
        <v>30000</v>
      </c>
      <c r="F175" s="28"/>
      <c r="G175" s="16">
        <f t="shared" ref="G175:G179" si="42">E175+F175</f>
        <v>30000</v>
      </c>
    </row>
    <row r="176" spans="1:9" x14ac:dyDescent="0.25">
      <c r="A176" s="72" t="s">
        <v>19</v>
      </c>
      <c r="B176" s="61" t="s">
        <v>109</v>
      </c>
      <c r="C176" s="77">
        <v>717002</v>
      </c>
      <c r="D176" s="13" t="s">
        <v>16</v>
      </c>
      <c r="E176" s="80"/>
      <c r="F176" s="51"/>
      <c r="G176" s="51">
        <f t="shared" si="42"/>
        <v>0</v>
      </c>
    </row>
    <row r="177" spans="1:7" x14ac:dyDescent="0.25">
      <c r="A177" s="72" t="s">
        <v>19</v>
      </c>
      <c r="B177" s="35" t="s">
        <v>111</v>
      </c>
      <c r="C177" s="30">
        <v>717001</v>
      </c>
      <c r="D177" s="13" t="s">
        <v>128</v>
      </c>
      <c r="E177" s="51"/>
      <c r="F177" s="51"/>
      <c r="G177" s="51">
        <f t="shared" si="42"/>
        <v>0</v>
      </c>
    </row>
    <row r="178" spans="1:7" x14ac:dyDescent="0.25">
      <c r="A178" s="72" t="s">
        <v>19</v>
      </c>
      <c r="B178" s="93" t="s">
        <v>111</v>
      </c>
      <c r="C178" s="30">
        <v>716</v>
      </c>
      <c r="D178" s="13" t="s">
        <v>125</v>
      </c>
      <c r="E178" s="51"/>
      <c r="F178" s="51"/>
      <c r="G178" s="51">
        <f t="shared" si="42"/>
        <v>0</v>
      </c>
    </row>
    <row r="179" spans="1:7" x14ac:dyDescent="0.25">
      <c r="A179" s="72" t="s">
        <v>19</v>
      </c>
      <c r="B179" s="64"/>
      <c r="C179" s="90">
        <v>719014</v>
      </c>
      <c r="D179" s="13" t="s">
        <v>122</v>
      </c>
      <c r="E179" s="80">
        <v>0</v>
      </c>
      <c r="F179" s="51">
        <v>12208.64</v>
      </c>
      <c r="G179" s="51">
        <f t="shared" si="42"/>
        <v>12208.64</v>
      </c>
    </row>
    <row r="180" spans="1:7" x14ac:dyDescent="0.25">
      <c r="A180" s="36"/>
      <c r="B180" s="36" t="s">
        <v>66</v>
      </c>
      <c r="C180" s="37"/>
      <c r="D180" s="38" t="s">
        <v>43</v>
      </c>
      <c r="E180" s="88">
        <f>SUM(E174:E179)</f>
        <v>47143</v>
      </c>
      <c r="F180" s="88">
        <f t="shared" ref="F180" si="43">SUM(F174:F179)</f>
        <v>316504.3725</v>
      </c>
      <c r="G180" s="88">
        <f>SUM(G174:G179)</f>
        <v>363647.3725</v>
      </c>
    </row>
    <row r="181" spans="1:7" ht="15.75" thickBot="1" x14ac:dyDescent="0.3">
      <c r="A181" s="108" t="s">
        <v>67</v>
      </c>
      <c r="B181" s="109"/>
      <c r="C181" s="109"/>
      <c r="D181" s="110"/>
      <c r="E181" s="84">
        <f t="shared" ref="E181:F181" si="44">SUM(E180,E157)</f>
        <v>246199</v>
      </c>
      <c r="F181" s="24">
        <f t="shared" si="44"/>
        <v>316504.3725</v>
      </c>
      <c r="G181" s="24">
        <f>SUM(G180,G157)</f>
        <v>562703.37250000006</v>
      </c>
    </row>
    <row r="182" spans="1:7" ht="16.5" thickBot="1" x14ac:dyDescent="0.3">
      <c r="A182" s="47"/>
      <c r="B182" s="117" t="s">
        <v>14</v>
      </c>
      <c r="C182" s="118"/>
      <c r="D182" s="119"/>
      <c r="E182" s="85">
        <f>SUM(E181,E123)</f>
        <v>836743.82250000001</v>
      </c>
      <c r="F182" s="34">
        <f>SUM(F181,F123)</f>
        <v>223502.57500000001</v>
      </c>
      <c r="G182" s="34">
        <f>SUM(G181,G123)</f>
        <v>1060246.3875000002</v>
      </c>
    </row>
    <row r="183" spans="1:7" ht="15.75" x14ac:dyDescent="0.25">
      <c r="A183" s="48"/>
      <c r="B183" s="48" t="s">
        <v>17</v>
      </c>
      <c r="C183" s="48"/>
      <c r="D183" s="48"/>
      <c r="E183" s="5"/>
      <c r="F183" s="5"/>
      <c r="G183" s="5"/>
    </row>
    <row r="184" spans="1:7" ht="15.75" x14ac:dyDescent="0.25">
      <c r="A184" s="49"/>
      <c r="B184" s="49"/>
      <c r="C184" s="48" t="s">
        <v>130</v>
      </c>
      <c r="D184" s="48"/>
      <c r="E184" s="5"/>
      <c r="F184" s="5"/>
      <c r="G184" s="5"/>
    </row>
    <row r="185" spans="1:7" ht="15.75" x14ac:dyDescent="0.25">
      <c r="A185" s="80"/>
      <c r="B185" s="80"/>
      <c r="C185" s="48" t="s">
        <v>131</v>
      </c>
      <c r="D185" s="48"/>
      <c r="E185" s="5"/>
      <c r="F185" s="5"/>
      <c r="G185" s="5"/>
    </row>
    <row r="186" spans="1:7" ht="15.75" x14ac:dyDescent="0.25">
      <c r="A186" s="52"/>
      <c r="B186" s="52"/>
      <c r="C186" s="48" t="s">
        <v>132</v>
      </c>
      <c r="D186" s="48"/>
      <c r="E186" s="5"/>
      <c r="F186" s="5"/>
      <c r="G186" s="5"/>
    </row>
    <row r="187" spans="1:7" s="4" customFormat="1" ht="5.25" customHeight="1" x14ac:dyDescent="0.25">
      <c r="A187" s="48"/>
      <c r="B187" s="48"/>
      <c r="C187" s="48"/>
      <c r="D187" s="48"/>
      <c r="E187" s="5"/>
      <c r="F187" s="5"/>
      <c r="G187" s="5"/>
    </row>
    <row r="188" spans="1:7" s="4" customFormat="1" ht="15.75" customHeight="1" x14ac:dyDescent="0.25">
      <c r="E188" s="5"/>
      <c r="F188" s="5"/>
      <c r="G188" s="5"/>
    </row>
  </sheetData>
  <mergeCells count="14">
    <mergeCell ref="A181:D181"/>
    <mergeCell ref="B182:D182"/>
    <mergeCell ref="A124:D124"/>
    <mergeCell ref="E49:G49"/>
    <mergeCell ref="A51:D51"/>
    <mergeCell ref="A123:D123"/>
    <mergeCell ref="B1:G1"/>
    <mergeCell ref="B2:G2"/>
    <mergeCell ref="B46:D46"/>
    <mergeCell ref="A45:D45"/>
    <mergeCell ref="E5:G5"/>
    <mergeCell ref="A7:D7"/>
    <mergeCell ref="A23:D23"/>
    <mergeCell ref="A24:D24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2023-03-03T14:00:01Z</cp:lastPrinted>
  <dcterms:created xsi:type="dcterms:W3CDTF">2015-11-12T08:45:14Z</dcterms:created>
  <dcterms:modified xsi:type="dcterms:W3CDTF">2023-03-03T14:09:06Z</dcterms:modified>
</cp:coreProperties>
</file>